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170" windowHeight="7530" tabRatio="500" activeTab="0"/>
  </bookViews>
  <sheets>
    <sheet name="PRODAJE NEPR." sheetId="1" r:id="rId1"/>
    <sheet name="NAKUPI NEPR." sheetId="2" r:id="rId2"/>
    <sheet name="nakup PREMIČNINE" sheetId="3" r:id="rId3"/>
    <sheet name="prodaja PREMIČNINE" sheetId="4" r:id="rId4"/>
  </sheets>
  <definedNames>
    <definedName name="_xlnm._FilterDatabase" localSheetId="1" hidden="1">'NAKUPI NEPR.'!$A$81:$I$86</definedName>
    <definedName name="Excel_BuiltIn_Print_Area" localSheetId="0">'PRODAJE NEPR.'!$A$1:$L$132</definedName>
    <definedName name="_xlnm.Print_Area" localSheetId="1">'NAKUPI NEPR.'!$A$1:$H$178</definedName>
    <definedName name="_xlnm.Print_Area" localSheetId="0">'PRODAJE NEPR.'!$A$1:$I$124</definedName>
  </definedNames>
  <calcPr fullCalcOnLoad="1"/>
</workbook>
</file>

<file path=xl/sharedStrings.xml><?xml version="1.0" encoding="utf-8"?>
<sst xmlns="http://schemas.openxmlformats.org/spreadsheetml/2006/main" count="1036" uniqueCount="319">
  <si>
    <t>NAČRT RAZPOLAGANJA Z NEPREMIČNIM PREMOŽENJEM V OBČINI PREVALJE ZA LETO 2017</t>
  </si>
  <si>
    <t>NEPREMIČNINE V OBČINI PREVALJE</t>
  </si>
  <si>
    <t>I. ZEMLJIŠČA</t>
  </si>
  <si>
    <t>K.O. 884 - FARNA VAS</t>
  </si>
  <si>
    <t>Zap.št.</t>
  </si>
  <si>
    <t>Identifikacijska oznaka nep. (parc. št.)</t>
  </si>
  <si>
    <t>Vrsta dej.rabe</t>
  </si>
  <si>
    <t>Izmera v m²</t>
  </si>
  <si>
    <t>Orientacijska vrednost v EUR</t>
  </si>
  <si>
    <t>Predvidena metoda razpolaganja</t>
  </si>
  <si>
    <t>Ekonomska utemeljenost</t>
  </si>
  <si>
    <t>Solastniški 
delež</t>
  </si>
  <si>
    <t>Drugo</t>
  </si>
  <si>
    <t>537/11</t>
  </si>
  <si>
    <t>pot</t>
  </si>
  <si>
    <t>menjava z doplačilom</t>
  </si>
  <si>
    <t>prenos zemljišča, ki ga občina ne potrebuje za javno infrastrukturo</t>
  </si>
  <si>
    <t xml:space="preserve"> 1/1</t>
  </si>
  <si>
    <t>537/10</t>
  </si>
  <si>
    <t>571/5</t>
  </si>
  <si>
    <t>stavbno zemljišče</t>
  </si>
  <si>
    <t>neposredno</t>
  </si>
  <si>
    <t>odprodaja zemljišča, ki ga občina ne potrebuje za javno infrastrukturo</t>
  </si>
  <si>
    <t>del</t>
  </si>
  <si>
    <t>178/69, 178/70</t>
  </si>
  <si>
    <t>99/18, 543/8</t>
  </si>
  <si>
    <t>območja stanovanj</t>
  </si>
  <si>
    <t xml:space="preserve">neposredno </t>
  </si>
  <si>
    <t>prodaja zemljišča, ki ga občina ne potrebuje za javno gospodarsko infrastrukturo - 3. ulica Spodnji kraj</t>
  </si>
  <si>
    <t>99/16</t>
  </si>
  <si>
    <t>99/15</t>
  </si>
  <si>
    <t>99/17</t>
  </si>
  <si>
    <t>99/14</t>
  </si>
  <si>
    <t>99/13</t>
  </si>
  <si>
    <t>99/12</t>
  </si>
  <si>
    <t>99/11</t>
  </si>
  <si>
    <t>99/10</t>
  </si>
  <si>
    <t>99/9</t>
  </si>
  <si>
    <t>99/8</t>
  </si>
  <si>
    <t>99/7</t>
  </si>
  <si>
    <t>99/6</t>
  </si>
  <si>
    <t>99/5</t>
  </si>
  <si>
    <t>99/4</t>
  </si>
  <si>
    <t>99/3</t>
  </si>
  <si>
    <t>99/1</t>
  </si>
  <si>
    <t>137/92</t>
  </si>
  <si>
    <t>javna dražba oz. neposredno</t>
  </si>
  <si>
    <t>137/88</t>
  </si>
  <si>
    <t>137/87</t>
  </si>
  <si>
    <t>137/89</t>
  </si>
  <si>
    <t>134/60</t>
  </si>
  <si>
    <t>neposredna pogodba</t>
  </si>
  <si>
    <t>134/61</t>
  </si>
  <si>
    <t>134/62</t>
  </si>
  <si>
    <t>100/44</t>
  </si>
  <si>
    <t>menjalna z doplačilom</t>
  </si>
  <si>
    <t>100/41</t>
  </si>
  <si>
    <t>100/42</t>
  </si>
  <si>
    <t>cesta</t>
  </si>
  <si>
    <t>prodaja zemljišča, ki ga občina ne potrebuje za javno infrastrukturo</t>
  </si>
  <si>
    <t>137/93</t>
  </si>
  <si>
    <t>605/19</t>
  </si>
  <si>
    <t>299/9</t>
  </si>
  <si>
    <t>329/6</t>
  </si>
  <si>
    <t>163/4, 163/8</t>
  </si>
  <si>
    <t>menjava</t>
  </si>
  <si>
    <t>menjava zemljišča za šolski okoliš</t>
  </si>
  <si>
    <t>SKUPAJ</t>
  </si>
  <si>
    <t>K.O. 892 - LEŠE</t>
  </si>
  <si>
    <t>212/3</t>
  </si>
  <si>
    <t>pozidano zemljišče, sadovnjak</t>
  </si>
  <si>
    <t>244/3</t>
  </si>
  <si>
    <t>K.O. 891 - PREVALJE</t>
  </si>
  <si>
    <t>503/15, 354/24, 503/16, 503/17, 503/18, 354/23</t>
  </si>
  <si>
    <t>pozidano zemljišče</t>
  </si>
  <si>
    <t>K.O. ZAGRAD</t>
  </si>
  <si>
    <t>340/6</t>
  </si>
  <si>
    <t>pokopališče</t>
  </si>
  <si>
    <t>Prenos zemljišča, na katerem stoji pokopališče Barbara</t>
  </si>
  <si>
    <t>"2/3</t>
  </si>
  <si>
    <t>K.O. 886 - LOKOVICA</t>
  </si>
  <si>
    <t>125/14</t>
  </si>
  <si>
    <t>pašnik</t>
  </si>
  <si>
    <t>124/22</t>
  </si>
  <si>
    <t>124/24</t>
  </si>
  <si>
    <t>K.O. 870-JAMNICA</t>
  </si>
  <si>
    <t>602/1-del</t>
  </si>
  <si>
    <t>travnik</t>
  </si>
  <si>
    <t xml:space="preserve"> </t>
  </si>
  <si>
    <t>K.O. 874 - ŠENTANEL</t>
  </si>
  <si>
    <t>358/28</t>
  </si>
  <si>
    <t>497/10, 497/11, 465/6, 481/60, 497/13</t>
  </si>
  <si>
    <t xml:space="preserve">menjava </t>
  </si>
  <si>
    <t>menjava zemljišča za cesto</t>
  </si>
  <si>
    <t>359/2, 358/22</t>
  </si>
  <si>
    <t xml:space="preserve"> 1/4</t>
  </si>
  <si>
    <t>487/2</t>
  </si>
  <si>
    <t>K.O. 875 – DOLGA BRDA</t>
  </si>
  <si>
    <t>549/1</t>
  </si>
  <si>
    <t>kmetijsko in pozidano stavbno zemljišče</t>
  </si>
  <si>
    <t>prenos zemljišča na sklad</t>
  </si>
  <si>
    <t>K.O. 885 – POLJANA</t>
  </si>
  <si>
    <t>prodaje izven programa</t>
  </si>
  <si>
    <t>v EUR</t>
  </si>
  <si>
    <t>II. ZEMLJIŠČA S STAVBO</t>
  </si>
  <si>
    <t>K.O. Farna vas</t>
  </si>
  <si>
    <t>Velikost parcele</t>
  </si>
  <si>
    <t>naslov stavbe, identif. Št.</t>
  </si>
  <si>
    <t>velikost stavbe m2</t>
  </si>
  <si>
    <t>298/1, 298/2, 298/5</t>
  </si>
  <si>
    <t>Zgornji kraj 12, Prevalje, stavba št 884/1260</t>
  </si>
  <si>
    <t>primarno javna dražba, sekundarno neposredna pogodba</t>
  </si>
  <si>
    <t>"1/1</t>
  </si>
  <si>
    <t xml:space="preserve">Številka: </t>
  </si>
  <si>
    <t>Občina Prevalje</t>
  </si>
  <si>
    <t>Datum:</t>
  </si>
  <si>
    <t>župan</t>
  </si>
  <si>
    <t xml:space="preserve"> dr. Matija TASIČ</t>
  </si>
  <si>
    <t>NAČRT PRIDOBIVANJA NEPREMIČNEGA PREMOŽENJA V OBČINI PREVALJE ZA LETO 2017</t>
  </si>
  <si>
    <t>Okvirna lokacija                 (parc.št.)</t>
  </si>
  <si>
    <t>Okvirna velikost           (m²)</t>
  </si>
  <si>
    <t>Vrsta nepremičnine</t>
  </si>
  <si>
    <t>Predvidena sredstva              (v EUR)</t>
  </si>
  <si>
    <t>Ekonomka utemeljenost</t>
  </si>
  <si>
    <t>Solastniški delež</t>
  </si>
  <si>
    <t>385/38</t>
  </si>
  <si>
    <t>pridobitev zemljišče za ureditev lokalne ceste, projekt "Mestno jedro"</t>
  </si>
  <si>
    <t xml:space="preserve"> 1/6</t>
  </si>
  <si>
    <t>388/12</t>
  </si>
  <si>
    <t>115/10</t>
  </si>
  <si>
    <t>dvorišče</t>
  </si>
  <si>
    <t>pridobitev zemljišč za pločnik, projekt "Krožišče - Spar"</t>
  </si>
  <si>
    <t>178/63
178/62
178/61
176/19
176/17
177/4
109/4</t>
  </si>
  <si>
    <t>39
31
9
1
14
8
1</t>
  </si>
  <si>
    <t>165/7</t>
  </si>
  <si>
    <t>sadovnjak</t>
  </si>
  <si>
    <t>165/2</t>
  </si>
  <si>
    <t>133/5, 134/33, 133/34</t>
  </si>
  <si>
    <t>njiva</t>
  </si>
  <si>
    <t>28/6, 28/2</t>
  </si>
  <si>
    <t>pridobitev zemljišč za cesto</t>
  </si>
  <si>
    <t>28/4</t>
  </si>
  <si>
    <t>43/2</t>
  </si>
  <si>
    <t>132/7 - del</t>
  </si>
  <si>
    <t>pridobitev zemljišč za JP 851771</t>
  </si>
  <si>
    <t>132/5 - del</t>
  </si>
  <si>
    <t>136/55 - del</t>
  </si>
  <si>
    <t>136/54 - del</t>
  </si>
  <si>
    <t>kmetijska zemljišča</t>
  </si>
  <si>
    <t>pridobitev zemljišč za lokalno cesto JP 851481</t>
  </si>
  <si>
    <t>površine razpršene poselitve;   kmetijska zemljišča;   območja stanovanj</t>
  </si>
  <si>
    <t>območja stanovanj - zemljišče za gradnjo stavb</t>
  </si>
  <si>
    <t>137/93, 137/85, 137/86, 137/87, 137/88, 137/89, 137/90, 137/91, 137/92</t>
  </si>
  <si>
    <t>osrednja območja centralnih dejavnosti; območja stanovanj</t>
  </si>
  <si>
    <t>Nakup zemljišč zaradi rekonstrukcije javne poti JP 851431 - 3. ulica Spodnji kraj</t>
  </si>
  <si>
    <t>137/84</t>
  </si>
  <si>
    <t>1/1</t>
  </si>
  <si>
    <t>141/62, 141/65</t>
  </si>
  <si>
    <t xml:space="preserve">osrednja območja centralnih dejavnosti; </t>
  </si>
  <si>
    <t xml:space="preserve">nakup zemljišča v oc lesna - cesta </t>
  </si>
  <si>
    <t>100/36</t>
  </si>
  <si>
    <t>100/40</t>
  </si>
  <si>
    <t>100/38</t>
  </si>
  <si>
    <t>100/50</t>
  </si>
  <si>
    <t>100/48</t>
  </si>
  <si>
    <t>100/46</t>
  </si>
  <si>
    <t>411/57</t>
  </si>
  <si>
    <t>prenos  zemljišč za pojekt "ureditev mestnega jedra"</t>
  </si>
  <si>
    <t>Brezplačen prenos</t>
  </si>
  <si>
    <t>411/54                     411/55</t>
  </si>
  <si>
    <t>227             52</t>
  </si>
  <si>
    <t>286/3</t>
  </si>
  <si>
    <t>pridobitev zemljišča - javne poti</t>
  </si>
  <si>
    <t>286/2</t>
  </si>
  <si>
    <t>priditev javne poti in parkirišča</t>
  </si>
  <si>
    <t>141/42-del, 141/23, 141/33, 141/54</t>
  </si>
  <si>
    <t>stavbno</t>
  </si>
  <si>
    <t>pridobitev zemljišč za OC Lesna – parkirišče</t>
  </si>
  <si>
    <t>141/70, 141/43, 141/19, 141/49, 141/47, 141/44, 141/67</t>
  </si>
  <si>
    <t>pridobitev zemljišč za OC Lesna – za cesto</t>
  </si>
  <si>
    <t>126/21</t>
  </si>
  <si>
    <t>pridobitev zemljišč za trafo postajo</t>
  </si>
  <si>
    <t>164/2</t>
  </si>
  <si>
    <t>pridobivanje zemljišč za cesto vrtec - Polje</t>
  </si>
  <si>
    <t>161/16</t>
  </si>
  <si>
    <t>161/18</t>
  </si>
  <si>
    <t>163/9</t>
  </si>
  <si>
    <t>161/15</t>
  </si>
  <si>
    <t>pridobitev šolskega okoliša</t>
  </si>
  <si>
    <t>K.O. 876 - BREZNICA</t>
  </si>
  <si>
    <t>Zap. št.</t>
  </si>
  <si>
    <t>382/3</t>
  </si>
  <si>
    <t>prenos zemljišč za lokalno cesto</t>
  </si>
  <si>
    <t>382/4</t>
  </si>
  <si>
    <t>378/3</t>
  </si>
  <si>
    <t>122/20</t>
  </si>
  <si>
    <t xml:space="preserve">pridobitev zemljišč za lokalno cesto </t>
  </si>
  <si>
    <t>122/21</t>
  </si>
  <si>
    <t>122/8</t>
  </si>
  <si>
    <t>K.O. 875 - DOLGA BRDA</t>
  </si>
  <si>
    <t>518/37</t>
  </si>
  <si>
    <t>pridobitev zemljišča za lokalno cesto na Malineku</t>
  </si>
  <si>
    <t xml:space="preserve"> 518/13-del</t>
  </si>
  <si>
    <t>518/16</t>
  </si>
  <si>
    <t>529/4</t>
  </si>
  <si>
    <t>335/10</t>
  </si>
  <si>
    <t xml:space="preserve">pridobitev zemljišča za lokalno cesto </t>
  </si>
  <si>
    <t>231/7</t>
  </si>
  <si>
    <t>pridobitev zemljišča za lokalno cesto po projektu "Vaško jedro Leše, faza 2"</t>
  </si>
  <si>
    <t>227/14</t>
  </si>
  <si>
    <t>557/6</t>
  </si>
  <si>
    <t>neplodno - cesta</t>
  </si>
  <si>
    <t>328/1</t>
  </si>
  <si>
    <t>stavbišče</t>
  </si>
  <si>
    <t>pridobitev zemljišča za cesto</t>
  </si>
  <si>
    <t>K.O. 873 - SUHI VRH</t>
  </si>
  <si>
    <t>324/5</t>
  </si>
  <si>
    <t>Pridobitev zemljišč za lokalno cesto</t>
  </si>
  <si>
    <t>324/6</t>
  </si>
  <si>
    <t>324/4</t>
  </si>
  <si>
    <t>503/4</t>
  </si>
  <si>
    <t>pridobitev zemljišč za lokalno cesto,  projekt "Vaško jedro - Leše, faza 2"</t>
  </si>
  <si>
    <t>503/3</t>
  </si>
  <si>
    <t>503/2</t>
  </si>
  <si>
    <t>512/15</t>
  </si>
  <si>
    <t>pridobitev zemljišč za lokalno cesto Nicina - Predenhaus</t>
  </si>
  <si>
    <t>363/12</t>
  </si>
  <si>
    <t>358/5</t>
  </si>
  <si>
    <t>354/26</t>
  </si>
  <si>
    <t>375/8</t>
  </si>
  <si>
    <t>321/6</t>
  </si>
  <si>
    <t>363/11</t>
  </si>
  <si>
    <t>K.O. 885 - POLJANA</t>
  </si>
  <si>
    <t>158/2, 236/1, 159, 224/8</t>
  </si>
  <si>
    <t>pridobitev zemljišč za lokalno cesto LC 350361-Cesta Štopar - Šentanel, Odsek Robin - Šentanelska reka</t>
  </si>
  <si>
    <t>204/8</t>
  </si>
  <si>
    <t>gozd</t>
  </si>
  <si>
    <t>pridobitev zemljišč za lokalno cesto v OC Lahovnik</t>
  </si>
  <si>
    <t>204/10</t>
  </si>
  <si>
    <t>204/12</t>
  </si>
  <si>
    <t>K.O. 877 - STRAŽIŠČE</t>
  </si>
  <si>
    <t>340/20</t>
  </si>
  <si>
    <t xml:space="preserve">cesta </t>
  </si>
  <si>
    <t>pridobitev zemljišč za lokalno cesto, projekt "Račel - Log, območje F"</t>
  </si>
  <si>
    <t>nezazidano stavbno zemljišče</t>
  </si>
  <si>
    <t>pridobitev zemljišča od sklada kmetijskih zemljišč</t>
  </si>
  <si>
    <t>K.O. 870 - JAMNICA</t>
  </si>
  <si>
    <t>176/1</t>
  </si>
  <si>
    <t>pridobitev zemljišč za lokalno cesto na jemnici</t>
  </si>
  <si>
    <t>178/1</t>
  </si>
  <si>
    <t>179/1</t>
  </si>
  <si>
    <t>180/1</t>
  </si>
  <si>
    <t>180/3</t>
  </si>
  <si>
    <t>181/1</t>
  </si>
  <si>
    <t>182/1</t>
  </si>
  <si>
    <t>183/1</t>
  </si>
  <si>
    <t>186/1</t>
  </si>
  <si>
    <t>470/7, 470/8, 470/9, 470/10, 470/12</t>
  </si>
  <si>
    <t>stavbno zemljišče, cesta, kajžica</t>
  </si>
  <si>
    <t>pridobitev zemljišča za cesto, kajžico in ureditev vaškega jedra "Šentanel" (Gmajna)</t>
  </si>
  <si>
    <t>382/11, 385/4, 465/3, 381/1, 381/3</t>
  </si>
  <si>
    <t>menjava zemljišč za cesto</t>
  </si>
  <si>
    <t>K.O. 886 – LOKOVICA</t>
  </si>
  <si>
    <t>prenos nezazidanega stavbnega zemljišča od RS na občino</t>
  </si>
  <si>
    <t>122/8, 122/20, 122/21</t>
  </si>
  <si>
    <t>nakupi izven programa</t>
  </si>
  <si>
    <t>II. OBJEKTI, STANOVANJA IN POSLOVNI PROSTORI</t>
  </si>
  <si>
    <t>Okvirna lokacija                 (parc.št., št. stavbe, št. dela stavbe) in k.o.</t>
  </si>
  <si>
    <t>Okvirna velikost      NTP(m²)</t>
  </si>
  <si>
    <t>Stara carinarnica, ki stoji na parc. št. 601/2, 538/1, 585/0, 82/8, 538/21, št. stavbe 318</t>
  </si>
  <si>
    <t>poslovna stavba</t>
  </si>
  <si>
    <t>Stavba v lasti RS stoji na zemljiščih v lasti Občine Prevalje</t>
  </si>
  <si>
    <t>298/1, 298/2, 298/5 k.o. Farna vas</t>
  </si>
  <si>
    <t>neprofitna stanovanja</t>
  </si>
  <si>
    <t>nakup neprofitnih stanovanj</t>
  </si>
  <si>
    <t>kajža - hiša</t>
  </si>
  <si>
    <t>nakup Brusnikove domačije" zaradi ureditve muzeja na Šentanelu</t>
  </si>
  <si>
    <t>PP 42162330 K 420001</t>
  </si>
  <si>
    <t>NAČRT PRIDOBIVANJA PREMIČNEGA PREMOŽENJA V OBČINI PREVALJE ZA LETO 2017</t>
  </si>
  <si>
    <t>Vrsta premičnega premoženja</t>
  </si>
  <si>
    <t>Okvirni obseg premičnin</t>
  </si>
  <si>
    <t>predvidena sredstav v EUR</t>
  </si>
  <si>
    <t>SKUPAJ:</t>
  </si>
  <si>
    <t xml:space="preserve"> dr. Matija TASIČ, l.r.</t>
  </si>
  <si>
    <t xml:space="preserve">NAČRT RAZPOLAGANJA PREMIČNEGA PREMOŽENJA V OBČINI PREVALJE ZA LETO 2017 </t>
  </si>
  <si>
    <t>realizacija</t>
  </si>
  <si>
    <t>495/13</t>
  </si>
  <si>
    <t>580/2, 580/3</t>
  </si>
  <si>
    <t>495/16</t>
  </si>
  <si>
    <t>501/14</t>
  </si>
  <si>
    <t>501/16</t>
  </si>
  <si>
    <t>507/6</t>
  </si>
  <si>
    <t>50/2, 508/3</t>
  </si>
  <si>
    <t>509/2</t>
  </si>
  <si>
    <t>507/8</t>
  </si>
  <si>
    <t>507/10</t>
  </si>
  <si>
    <t>544/4</t>
  </si>
  <si>
    <t>menjava zemljišča, ki ga občina ne potrebuje, za zemljišče, ki se nahaja na javni poti inje v postopku rekonstrukcije</t>
  </si>
  <si>
    <t>pozidano stavbno zemljišče, kmetijsko zemljišče</t>
  </si>
  <si>
    <t>prenos zemljišča po zakonu, ki je v lasti RS</t>
  </si>
  <si>
    <t>javna dražba</t>
  </si>
  <si>
    <t>527/7, 527/8, 527/9</t>
  </si>
  <si>
    <t>527/7</t>
  </si>
  <si>
    <t>257/8</t>
  </si>
  <si>
    <t>527/9</t>
  </si>
  <si>
    <t>Na osnovi 12. člena Uredbe o stvarnem premoženju države in samoupravnih lokalnih skupnosti (Uradni list RS, št. 34/11, 42/12, 24/13 in 10/14), je Občinski svet Občine Prevalje na ___. redni seji dne ____ sprejel naslednji</t>
  </si>
  <si>
    <t>Na osnovi 12. člena Uredbe o stvarnem premoženju države in samoupravnih lokalnih skupnosti (Uradni list RS, št. 34/11, 42/12, 24/13 in 10/14), je Občinski svet Občine Prevalje na ____. redni seji dne ____ sprejel naslednji</t>
  </si>
  <si>
    <t>478-00005-__/2017-19</t>
  </si>
  <si>
    <t>478-0005-___/2017-19</t>
  </si>
  <si>
    <t>Na osnovi 9. člena Uredbe o stvarnem premoženju države in samoupravnih lokalnih skupnosti (Uradni list RS, št. 34/11, 42/12, 24/13 in 10/14), je Občinski svet Občine Prevalje na ___.  redni seji dne ____ sprejel naslednji</t>
  </si>
  <si>
    <t>Na osnovi 9. člena Uredbe o stvarnem premoženju države in samoupravnih lokalnih skupnosti (Uradni list RS, št. 34/11, 42/12, 24/13 in 10/14), je Občinski svet Občine Prevalje na ______. redni seji dne ___ sprejel</t>
  </si>
  <si>
    <t>Skupaj prodaje nepremičnin 2017</t>
  </si>
  <si>
    <t>Skupaj prodaje zemljišč 2017</t>
  </si>
  <si>
    <t>SKUPAJ prodaje  zemljišč s stavbo</t>
  </si>
  <si>
    <t>SKUPAJ čisti nakup zemljišč v letu 2017 :</t>
  </si>
  <si>
    <t>SKUPAJ nakup objektov v letu 2017</t>
  </si>
  <si>
    <t>43142524 K 420299</t>
  </si>
  <si>
    <t>K 420600 PP 44162250</t>
  </si>
  <si>
    <t>PP 43142529 K 420600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</si>
</sst>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S_I_T_-;\-* #,##0.00\ _S_I_T_-;_-* \-??\ _S_I_T_-;_-@_-"/>
    <numFmt numFmtId="165" formatCode="dd/\ mmm"/>
    <numFmt numFmtId="166" formatCode="dd/\ mm/\ yyyy"/>
    <numFmt numFmtId="167" formatCode="mm/yy"/>
  </numFmts>
  <fonts count="30">
    <font>
      <sz val="10"/>
      <name val="Arial CE"/>
      <family val="0"/>
    </font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name val="Arial CE"/>
      <family val="0"/>
    </font>
    <font>
      <sz val="11"/>
      <color indexed="17"/>
      <name val="Calibri"/>
      <family val="2"/>
    </font>
    <font>
      <sz val="10"/>
      <color indexed="42"/>
      <name val="Tahoma"/>
      <family val="2"/>
    </font>
    <font>
      <sz val="11"/>
      <name val="Tahoma"/>
      <family val="2"/>
    </font>
    <font>
      <b/>
      <sz val="10"/>
      <color indexed="8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14" fillId="4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9" fontId="1" fillId="0" borderId="0" applyFill="0" applyBorder="0" applyAlignment="0" applyProtection="0"/>
    <xf numFmtId="0" fontId="0" fillId="5" borderId="5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0" borderId="6" applyNumberFormat="0" applyFill="0" applyAlignment="0" applyProtection="0"/>
    <xf numFmtId="0" fontId="24" fillId="16" borderId="7" applyNumberFormat="0" applyAlignment="0" applyProtection="0"/>
    <xf numFmtId="0" fontId="25" fillId="4" borderId="8" applyNumberFormat="0" applyAlignment="0" applyProtection="0"/>
    <xf numFmtId="0" fontId="26" fillId="18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27" fillId="3" borderId="8" applyNumberFormat="0" applyAlignment="0" applyProtection="0"/>
    <xf numFmtId="0" fontId="28" fillId="0" borderId="9" applyNumberFormat="0" applyFill="0" applyAlignment="0" applyProtection="0"/>
  </cellStyleXfs>
  <cellXfs count="271">
    <xf numFmtId="0" fontId="0" fillId="0" borderId="0" xfId="0" applyAlignment="1">
      <alignment/>
    </xf>
    <xf numFmtId="0" fontId="2" fillId="19" borderId="0" xfId="0" applyFont="1" applyFill="1" applyAlignment="1">
      <alignment/>
    </xf>
    <xf numFmtId="0" fontId="2" fillId="19" borderId="0" xfId="0" applyFont="1" applyFill="1" applyAlignment="1">
      <alignment horizontal="left" wrapText="1"/>
    </xf>
    <xf numFmtId="0" fontId="2" fillId="19" borderId="0" xfId="0" applyFont="1" applyFill="1" applyAlignment="1">
      <alignment horizontal="left"/>
    </xf>
    <xf numFmtId="0" fontId="3" fillId="19" borderId="0" xfId="0" applyFont="1" applyFill="1" applyAlignment="1">
      <alignment vertical="top"/>
    </xf>
    <xf numFmtId="0" fontId="2" fillId="19" borderId="0" xfId="0" applyFont="1" applyFill="1" applyAlignment="1">
      <alignment horizontal="left" vertical="top" wrapText="1"/>
    </xf>
    <xf numFmtId="0" fontId="2" fillId="19" borderId="0" xfId="0" applyFont="1" applyFill="1" applyAlignment="1">
      <alignment horizontal="center" vertical="top"/>
    </xf>
    <xf numFmtId="0" fontId="4" fillId="19" borderId="0" xfId="0" applyFont="1" applyFill="1" applyAlignment="1">
      <alignment/>
    </xf>
    <xf numFmtId="0" fontId="4" fillId="19" borderId="0" xfId="0" applyFont="1" applyFill="1" applyAlignment="1">
      <alignment horizontal="left" wrapText="1"/>
    </xf>
    <xf numFmtId="0" fontId="4" fillId="19" borderId="0" xfId="0" applyFont="1" applyFill="1" applyAlignment="1">
      <alignment horizontal="left"/>
    </xf>
    <xf numFmtId="0" fontId="4" fillId="19" borderId="0" xfId="0" applyFont="1" applyFill="1" applyAlignment="1">
      <alignment horizontal="right"/>
    </xf>
    <xf numFmtId="0" fontId="5" fillId="19" borderId="0" xfId="0" applyFont="1" applyFill="1" applyAlignment="1">
      <alignment horizontal="center"/>
    </xf>
    <xf numFmtId="0" fontId="3" fillId="19" borderId="0" xfId="0" applyFont="1" applyFill="1" applyAlignment="1">
      <alignment/>
    </xf>
    <xf numFmtId="0" fontId="3" fillId="19" borderId="10" xfId="0" applyFont="1" applyFill="1" applyBorder="1" applyAlignment="1">
      <alignment horizontal="center" vertical="top" wrapText="1"/>
    </xf>
    <xf numFmtId="0" fontId="2" fillId="19" borderId="10" xfId="0" applyFont="1" applyFill="1" applyBorder="1" applyAlignment="1">
      <alignment horizontal="justify" vertical="top" wrapText="1"/>
    </xf>
    <xf numFmtId="0" fontId="3" fillId="19" borderId="10" xfId="0" applyFont="1" applyFill="1" applyBorder="1" applyAlignment="1">
      <alignment horizontal="justify" vertical="top" wrapText="1"/>
    </xf>
    <xf numFmtId="164" fontId="3" fillId="19" borderId="10" xfId="58" applyFont="1" applyFill="1" applyBorder="1" applyAlignment="1" applyProtection="1">
      <alignment horizontal="right" vertical="top" wrapText="1"/>
      <protection/>
    </xf>
    <xf numFmtId="0" fontId="3" fillId="19" borderId="10" xfId="0" applyFont="1" applyFill="1" applyBorder="1" applyAlignment="1">
      <alignment horizontal="left" vertical="top" wrapText="1"/>
    </xf>
    <xf numFmtId="0" fontId="2" fillId="19" borderId="10" xfId="0" applyFont="1" applyFill="1" applyBorder="1" applyAlignment="1">
      <alignment horizontal="left" vertical="top" wrapText="1"/>
    </xf>
    <xf numFmtId="0" fontId="3" fillId="19" borderId="10" xfId="0" applyFont="1" applyFill="1" applyBorder="1" applyAlignment="1">
      <alignment horizontal="right" vertical="top" wrapText="1"/>
    </xf>
    <xf numFmtId="0" fontId="2" fillId="19" borderId="10" xfId="0" applyFont="1" applyFill="1" applyBorder="1" applyAlignment="1">
      <alignment horizontal="right" vertical="top" wrapText="1"/>
    </xf>
    <xf numFmtId="0" fontId="3" fillId="19" borderId="11" xfId="0" applyFont="1" applyFill="1" applyBorder="1" applyAlignment="1">
      <alignment vertical="top"/>
    </xf>
    <xf numFmtId="0" fontId="0" fillId="19" borderId="10" xfId="0" applyFill="1" applyBorder="1" applyAlignment="1">
      <alignment horizontal="center" vertical="top"/>
    </xf>
    <xf numFmtId="0" fontId="0" fillId="19" borderId="0" xfId="0" applyFill="1" applyAlignment="1">
      <alignment/>
    </xf>
    <xf numFmtId="0" fontId="2" fillId="19" borderId="0" xfId="0" applyFont="1" applyFill="1" applyAlignment="1">
      <alignment horizontal="justify"/>
    </xf>
    <xf numFmtId="0" fontId="3" fillId="19" borderId="0" xfId="0" applyFont="1" applyFill="1" applyBorder="1" applyAlignment="1">
      <alignment horizontal="justify" vertical="top" wrapText="1"/>
    </xf>
    <xf numFmtId="4" fontId="3" fillId="19" borderId="0" xfId="0" applyNumberFormat="1" applyFont="1" applyFill="1" applyBorder="1" applyAlignment="1">
      <alignment horizontal="right" vertical="top" wrapText="1"/>
    </xf>
    <xf numFmtId="0" fontId="3" fillId="19" borderId="0" xfId="0" applyFont="1" applyFill="1" applyBorder="1" applyAlignment="1">
      <alignment horizontal="left" vertical="top" wrapText="1"/>
    </xf>
    <xf numFmtId="0" fontId="3" fillId="19" borderId="0" xfId="0" applyFont="1" applyFill="1" applyBorder="1" applyAlignment="1">
      <alignment horizontal="right" vertical="top" wrapText="1"/>
    </xf>
    <xf numFmtId="0" fontId="0" fillId="19" borderId="0" xfId="0" applyFill="1" applyAlignment="1">
      <alignment horizontal="center" vertical="top"/>
    </xf>
    <xf numFmtId="0" fontId="3" fillId="19" borderId="0" xfId="0" applyFont="1" applyFill="1" applyAlignment="1">
      <alignment horizontal="left"/>
    </xf>
    <xf numFmtId="0" fontId="2" fillId="19" borderId="0" xfId="0" applyFont="1" applyFill="1" applyAlignment="1">
      <alignment horizontal="right"/>
    </xf>
    <xf numFmtId="4" fontId="2" fillId="19" borderId="10" xfId="0" applyNumberFormat="1" applyFont="1" applyFill="1" applyBorder="1" applyAlignment="1">
      <alignment horizontal="right" vertical="top" wrapText="1"/>
    </xf>
    <xf numFmtId="0" fontId="2" fillId="19" borderId="10" xfId="0" applyFont="1" applyFill="1" applyBorder="1" applyAlignment="1">
      <alignment vertical="top" wrapText="1"/>
    </xf>
    <xf numFmtId="0" fontId="2" fillId="19" borderId="12" xfId="0" applyFont="1" applyFill="1" applyBorder="1" applyAlignment="1">
      <alignment/>
    </xf>
    <xf numFmtId="0" fontId="3" fillId="19" borderId="10" xfId="0" applyFont="1" applyFill="1" applyBorder="1" applyAlignment="1">
      <alignment vertical="top"/>
    </xf>
    <xf numFmtId="0" fontId="2" fillId="19" borderId="10" xfId="0" applyFont="1" applyFill="1" applyBorder="1" applyAlignment="1">
      <alignment/>
    </xf>
    <xf numFmtId="0" fontId="3" fillId="19" borderId="12" xfId="0" applyFont="1" applyFill="1" applyBorder="1" applyAlignment="1">
      <alignment horizontal="right" vertical="top" wrapText="1"/>
    </xf>
    <xf numFmtId="0" fontId="3" fillId="19" borderId="0" xfId="0" applyFont="1" applyFill="1" applyBorder="1" applyAlignment="1">
      <alignment vertical="top"/>
    </xf>
    <xf numFmtId="0" fontId="2" fillId="19" borderId="0" xfId="0" applyFont="1" applyFill="1" applyBorder="1" applyAlignment="1">
      <alignment horizontal="left" vertical="top" wrapText="1"/>
    </xf>
    <xf numFmtId="0" fontId="0" fillId="19" borderId="0" xfId="0" applyFill="1" applyBorder="1" applyAlignment="1">
      <alignment horizontal="center" vertical="top"/>
    </xf>
    <xf numFmtId="0" fontId="3" fillId="19" borderId="12" xfId="0" applyFont="1" applyFill="1" applyBorder="1" applyAlignment="1">
      <alignment horizontal="center" vertical="top" wrapText="1"/>
    </xf>
    <xf numFmtId="0" fontId="3" fillId="19" borderId="11" xfId="0" applyFont="1" applyFill="1" applyBorder="1" applyAlignment="1">
      <alignment horizontal="center" vertical="top" wrapText="1"/>
    </xf>
    <xf numFmtId="0" fontId="2" fillId="19" borderId="11" xfId="0" applyFont="1" applyFill="1" applyBorder="1" applyAlignment="1">
      <alignment horizontal="justify" vertical="top" wrapText="1"/>
    </xf>
    <xf numFmtId="3" fontId="2" fillId="19" borderId="11" xfId="0" applyNumberFormat="1" applyFont="1" applyFill="1" applyBorder="1" applyAlignment="1">
      <alignment horizontal="justify" vertical="top" wrapText="1"/>
    </xf>
    <xf numFmtId="3" fontId="2" fillId="19" borderId="10" xfId="0" applyNumberFormat="1" applyFont="1" applyFill="1" applyBorder="1" applyAlignment="1">
      <alignment horizontal="right" vertical="top" wrapText="1"/>
    </xf>
    <xf numFmtId="0" fontId="2" fillId="19" borderId="11" xfId="0" applyFont="1" applyFill="1" applyBorder="1" applyAlignment="1">
      <alignment vertical="top" wrapText="1"/>
    </xf>
    <xf numFmtId="0" fontId="3" fillId="19" borderId="13" xfId="0" applyFont="1" applyFill="1" applyBorder="1" applyAlignment="1">
      <alignment horizontal="center" vertical="top" wrapText="1"/>
    </xf>
    <xf numFmtId="0" fontId="6" fillId="19" borderId="10" xfId="0" applyFont="1" applyFill="1" applyBorder="1" applyAlignment="1">
      <alignment vertical="top"/>
    </xf>
    <xf numFmtId="0" fontId="0" fillId="19" borderId="10" xfId="0" applyFont="1" applyFill="1" applyBorder="1" applyAlignment="1">
      <alignment horizontal="center" vertical="top"/>
    </xf>
    <xf numFmtId="0" fontId="0" fillId="19" borderId="0" xfId="0" applyFont="1" applyFill="1" applyAlignment="1">
      <alignment/>
    </xf>
    <xf numFmtId="0" fontId="2" fillId="19" borderId="11" xfId="0" applyFont="1" applyFill="1" applyBorder="1" applyAlignment="1">
      <alignment/>
    </xf>
    <xf numFmtId="0" fontId="3" fillId="19" borderId="11" xfId="0" applyFont="1" applyFill="1" applyBorder="1" applyAlignment="1">
      <alignment horizontal="justify" vertical="top" wrapText="1"/>
    </xf>
    <xf numFmtId="0" fontId="3" fillId="19" borderId="11" xfId="0" applyFont="1" applyFill="1" applyBorder="1" applyAlignment="1">
      <alignment horizontal="left" vertical="top" wrapText="1"/>
    </xf>
    <xf numFmtId="165" fontId="2" fillId="19" borderId="11" xfId="0" applyNumberFormat="1" applyFont="1" applyFill="1" applyBorder="1" applyAlignment="1">
      <alignment horizontal="right" vertical="top" wrapText="1"/>
    </xf>
    <xf numFmtId="0" fontId="3" fillId="19" borderId="13" xfId="0" applyFont="1" applyFill="1" applyBorder="1" applyAlignment="1">
      <alignment horizontal="right" vertical="top" wrapText="1"/>
    </xf>
    <xf numFmtId="164" fontId="3" fillId="19" borderId="0" xfId="58" applyFont="1" applyFill="1" applyBorder="1" applyAlignment="1" applyProtection="1">
      <alignment horizontal="right" vertical="top" wrapText="1"/>
      <protection/>
    </xf>
    <xf numFmtId="0" fontId="2" fillId="19" borderId="10" xfId="0" applyFont="1" applyFill="1" applyBorder="1" applyAlignment="1">
      <alignment horizontal="center" vertical="top"/>
    </xf>
    <xf numFmtId="0" fontId="2" fillId="19" borderId="0" xfId="0" applyFont="1" applyFill="1" applyBorder="1" applyAlignment="1">
      <alignment horizontal="center" vertical="top" wrapText="1"/>
    </xf>
    <xf numFmtId="4" fontId="3" fillId="19" borderId="10" xfId="0" applyNumberFormat="1" applyFont="1" applyFill="1" applyBorder="1" applyAlignment="1">
      <alignment horizontal="right" vertical="top" wrapText="1"/>
    </xf>
    <xf numFmtId="0" fontId="2" fillId="19" borderId="0" xfId="0" applyFont="1" applyFill="1" applyBorder="1" applyAlignment="1">
      <alignment horizontal="justify" vertical="top" wrapText="1"/>
    </xf>
    <xf numFmtId="0" fontId="5" fillId="19" borderId="0" xfId="0" applyFont="1" applyFill="1" applyBorder="1" applyAlignment="1">
      <alignment horizontal="justify" vertical="top" wrapText="1"/>
    </xf>
    <xf numFmtId="4" fontId="5" fillId="19" borderId="0" xfId="0" applyNumberFormat="1" applyFont="1" applyFill="1" applyBorder="1" applyAlignment="1">
      <alignment horizontal="right" vertical="top" wrapText="1"/>
    </xf>
    <xf numFmtId="0" fontId="5" fillId="19" borderId="0" xfId="0" applyFont="1" applyFill="1" applyBorder="1" applyAlignment="1">
      <alignment horizontal="left" vertical="top" wrapText="1"/>
    </xf>
    <xf numFmtId="0" fontId="5" fillId="19" borderId="0" xfId="0" applyFont="1" applyFill="1" applyBorder="1" applyAlignment="1">
      <alignment horizontal="right" vertical="top" wrapText="1"/>
    </xf>
    <xf numFmtId="0" fontId="2" fillId="19" borderId="10" xfId="0" applyFont="1" applyFill="1" applyBorder="1" applyAlignment="1">
      <alignment horizontal="right"/>
    </xf>
    <xf numFmtId="0" fontId="5" fillId="19" borderId="10" xfId="0" applyFont="1" applyFill="1" applyBorder="1" applyAlignment="1">
      <alignment horizontal="justify" vertical="top" wrapText="1"/>
    </xf>
    <xf numFmtId="0" fontId="5" fillId="19" borderId="11" xfId="0" applyFont="1" applyFill="1" applyBorder="1" applyAlignment="1">
      <alignment horizontal="justify" vertical="top" wrapText="1"/>
    </xf>
    <xf numFmtId="164" fontId="5" fillId="19" borderId="10" xfId="58" applyFont="1" applyFill="1" applyBorder="1" applyAlignment="1" applyProtection="1">
      <alignment horizontal="right" vertical="top" wrapText="1"/>
      <protection/>
    </xf>
    <xf numFmtId="0" fontId="5" fillId="19" borderId="10" xfId="0" applyFont="1" applyFill="1" applyBorder="1" applyAlignment="1">
      <alignment horizontal="left" vertical="top" wrapText="1"/>
    </xf>
    <xf numFmtId="0" fontId="5" fillId="19" borderId="10" xfId="0" applyFont="1" applyFill="1" applyBorder="1" applyAlignment="1">
      <alignment horizontal="right" vertical="top" wrapText="1"/>
    </xf>
    <xf numFmtId="0" fontId="4" fillId="19" borderId="10" xfId="0" applyFont="1" applyFill="1" applyBorder="1" applyAlignment="1">
      <alignment/>
    </xf>
    <xf numFmtId="164" fontId="5" fillId="19" borderId="0" xfId="58" applyFont="1" applyFill="1" applyBorder="1" applyAlignment="1" applyProtection="1">
      <alignment horizontal="right" vertical="top" wrapText="1"/>
      <protection/>
    </xf>
    <xf numFmtId="0" fontId="4" fillId="19" borderId="0" xfId="0" applyFont="1" applyFill="1" applyBorder="1" applyAlignment="1">
      <alignment/>
    </xf>
    <xf numFmtId="0" fontId="2" fillId="19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top"/>
    </xf>
    <xf numFmtId="0" fontId="2" fillId="0" borderId="0" xfId="0" applyFont="1" applyFill="1" applyAlignment="1">
      <alignment/>
    </xf>
    <xf numFmtId="49" fontId="2" fillId="0" borderId="11" xfId="0" applyNumberFormat="1" applyFont="1" applyFill="1" applyBorder="1" applyAlignment="1">
      <alignment horizontal="justify" vertical="top" wrapText="1"/>
    </xf>
    <xf numFmtId="3" fontId="2" fillId="0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horizontal="right" vertical="top" wrapText="1"/>
    </xf>
    <xf numFmtId="4" fontId="2" fillId="0" borderId="0" xfId="0" applyNumberFormat="1" applyFont="1" applyFill="1" applyBorder="1" applyAlignment="1">
      <alignment horizontal="right" vertical="top" wrapText="1"/>
    </xf>
    <xf numFmtId="0" fontId="2" fillId="19" borderId="0" xfId="0" applyFont="1" applyFill="1" applyBorder="1" applyAlignment="1">
      <alignment horizontal="right"/>
    </xf>
    <xf numFmtId="0" fontId="2" fillId="19" borderId="0" xfId="0" applyFont="1" applyFill="1" applyBorder="1" applyAlignment="1">
      <alignment horizontal="right" vertical="top" wrapText="1"/>
    </xf>
    <xf numFmtId="0" fontId="2" fillId="19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4" fillId="19" borderId="0" xfId="0" applyFont="1" applyFill="1" applyAlignment="1">
      <alignment horizontal="center"/>
    </xf>
    <xf numFmtId="0" fontId="4" fillId="19" borderId="0" xfId="0" applyFont="1" applyFill="1" applyAlignment="1">
      <alignment horizontal="left" vertical="top" wrapText="1"/>
    </xf>
    <xf numFmtId="0" fontId="4" fillId="19" borderId="0" xfId="0" applyFont="1" applyFill="1" applyAlignment="1">
      <alignment horizontal="left" vertical="top"/>
    </xf>
    <xf numFmtId="0" fontId="4" fillId="19" borderId="0" xfId="0" applyFont="1" applyFill="1" applyAlignment="1">
      <alignment horizontal="right" vertical="top"/>
    </xf>
    <xf numFmtId="164" fontId="4" fillId="19" borderId="0" xfId="0" applyNumberFormat="1" applyFont="1" applyFill="1" applyAlignment="1">
      <alignment/>
    </xf>
    <xf numFmtId="0" fontId="5" fillId="19" borderId="14" xfId="0" applyFont="1" applyFill="1" applyBorder="1" applyAlignment="1">
      <alignment horizontal="left" vertical="top" wrapText="1"/>
    </xf>
    <xf numFmtId="4" fontId="5" fillId="19" borderId="14" xfId="0" applyNumberFormat="1" applyFont="1" applyFill="1" applyBorder="1" applyAlignment="1">
      <alignment horizontal="right" vertical="top" wrapText="1"/>
    </xf>
    <xf numFmtId="4" fontId="5" fillId="19" borderId="14" xfId="0" applyNumberFormat="1" applyFont="1" applyFill="1" applyBorder="1" applyAlignment="1">
      <alignment horizontal="left" vertical="top" wrapText="1"/>
    </xf>
    <xf numFmtId="4" fontId="5" fillId="19" borderId="0" xfId="0" applyNumberFormat="1" applyFont="1" applyFill="1" applyBorder="1" applyAlignment="1">
      <alignment horizontal="left" vertical="top" wrapText="1"/>
    </xf>
    <xf numFmtId="0" fontId="8" fillId="19" borderId="0" xfId="0" applyFont="1" applyFill="1" applyAlignment="1">
      <alignment horizontal="left" vertical="top" wrapText="1"/>
    </xf>
    <xf numFmtId="0" fontId="8" fillId="19" borderId="0" xfId="0" applyFont="1" applyFill="1" applyAlignment="1">
      <alignment horizontal="center" vertical="top"/>
    </xf>
    <xf numFmtId="0" fontId="8" fillId="19" borderId="0" xfId="0" applyFont="1" applyFill="1" applyAlignment="1">
      <alignment/>
    </xf>
    <xf numFmtId="4" fontId="5" fillId="19" borderId="0" xfId="0" applyNumberFormat="1" applyFont="1" applyFill="1" applyBorder="1" applyAlignment="1">
      <alignment horizontal="left" wrapText="1"/>
    </xf>
    <xf numFmtId="4" fontId="5" fillId="19" borderId="0" xfId="0" applyNumberFormat="1" applyFont="1" applyFill="1" applyAlignment="1">
      <alignment horizontal="left"/>
    </xf>
    <xf numFmtId="4" fontId="5" fillId="19" borderId="0" xfId="0" applyNumberFormat="1" applyFont="1" applyFill="1" applyAlignment="1">
      <alignment horizontal="center"/>
    </xf>
    <xf numFmtId="4" fontId="2" fillId="0" borderId="10" xfId="58" applyNumberFormat="1" applyFont="1" applyFill="1" applyBorder="1" applyAlignment="1" applyProtection="1">
      <alignment horizontal="right" vertical="top" wrapText="1"/>
      <protection/>
    </xf>
    <xf numFmtId="0" fontId="2" fillId="20" borderId="0" xfId="0" applyFont="1" applyFill="1" applyAlignment="1">
      <alignment/>
    </xf>
    <xf numFmtId="0" fontId="3" fillId="19" borderId="14" xfId="0" applyFont="1" applyFill="1" applyBorder="1" applyAlignment="1">
      <alignment/>
    </xf>
    <xf numFmtId="0" fontId="2" fillId="19" borderId="14" xfId="0" applyFont="1" applyFill="1" applyBorder="1" applyAlignment="1">
      <alignment/>
    </xf>
    <xf numFmtId="4" fontId="3" fillId="19" borderId="14" xfId="0" applyNumberFormat="1" applyFont="1" applyFill="1" applyBorder="1" applyAlignment="1">
      <alignment/>
    </xf>
    <xf numFmtId="0" fontId="2" fillId="19" borderId="0" xfId="0" applyFont="1" applyFill="1" applyAlignment="1">
      <alignment wrapText="1"/>
    </xf>
    <xf numFmtId="0" fontId="3" fillId="19" borderId="0" xfId="0" applyFont="1" applyFill="1" applyBorder="1" applyAlignment="1">
      <alignment/>
    </xf>
    <xf numFmtId="0" fontId="2" fillId="19" borderId="0" xfId="0" applyFont="1" applyFill="1" applyBorder="1" applyAlignment="1">
      <alignment/>
    </xf>
    <xf numFmtId="4" fontId="3" fillId="19" borderId="0" xfId="0" applyNumberFormat="1" applyFont="1" applyFill="1" applyBorder="1" applyAlignment="1">
      <alignment/>
    </xf>
    <xf numFmtId="166" fontId="3" fillId="19" borderId="0" xfId="0" applyNumberFormat="1" applyFont="1" applyFill="1" applyBorder="1" applyAlignment="1">
      <alignment/>
    </xf>
    <xf numFmtId="0" fontId="2" fillId="19" borderId="0" xfId="0" applyFont="1" applyFill="1" applyAlignment="1">
      <alignment/>
    </xf>
    <xf numFmtId="0" fontId="2" fillId="19" borderId="0" xfId="0" applyFont="1" applyFill="1" applyAlignment="1">
      <alignment horizontal="center"/>
    </xf>
    <xf numFmtId="0" fontId="5" fillId="19" borderId="0" xfId="0" applyFont="1" applyFill="1" applyAlignment="1">
      <alignment vertical="top" wrapText="1"/>
    </xf>
    <xf numFmtId="0" fontId="3" fillId="19" borderId="0" xfId="0" applyFont="1" applyFill="1" applyBorder="1" applyAlignment="1">
      <alignment horizontal="center" vertical="top" wrapText="1"/>
    </xf>
    <xf numFmtId="0" fontId="3" fillId="19" borderId="0" xfId="0" applyFont="1" applyFill="1" applyBorder="1" applyAlignment="1">
      <alignment vertical="top" wrapText="1"/>
    </xf>
    <xf numFmtId="0" fontId="5" fillId="19" borderId="0" xfId="0" applyFont="1" applyFill="1" applyBorder="1" applyAlignment="1">
      <alignment horizontal="center" vertical="top" wrapText="1"/>
    </xf>
    <xf numFmtId="0" fontId="5" fillId="19" borderId="0" xfId="0" applyFont="1" applyFill="1" applyBorder="1" applyAlignment="1">
      <alignment vertical="center" wrapText="1"/>
    </xf>
    <xf numFmtId="0" fontId="5" fillId="19" borderId="0" xfId="0" applyFont="1" applyFill="1" applyBorder="1" applyAlignment="1">
      <alignment horizontal="center" vertical="center" wrapText="1"/>
    </xf>
    <xf numFmtId="0" fontId="2" fillId="19" borderId="0" xfId="0" applyFont="1" applyFill="1" applyBorder="1" applyAlignment="1">
      <alignment horizontal="center" vertical="center" wrapText="1"/>
    </xf>
    <xf numFmtId="0" fontId="2" fillId="19" borderId="0" xfId="0" applyFont="1" applyFill="1" applyBorder="1" applyAlignment="1">
      <alignment vertical="center" wrapText="1"/>
    </xf>
    <xf numFmtId="0" fontId="2" fillId="19" borderId="0" xfId="0" applyFont="1" applyFill="1" applyBorder="1" applyAlignment="1">
      <alignment wrapText="1"/>
    </xf>
    <xf numFmtId="0" fontId="3" fillId="19" borderId="0" xfId="0" applyFont="1" applyFill="1" applyAlignment="1">
      <alignment/>
    </xf>
    <xf numFmtId="0" fontId="3" fillId="19" borderId="10" xfId="0" applyFont="1" applyFill="1" applyBorder="1" applyAlignment="1">
      <alignment vertical="top" wrapText="1"/>
    </xf>
    <xf numFmtId="49" fontId="2" fillId="19" borderId="10" xfId="0" applyNumberFormat="1" applyFont="1" applyFill="1" applyBorder="1" applyAlignment="1">
      <alignment horizontal="justify" vertical="top" wrapText="1"/>
    </xf>
    <xf numFmtId="4" fontId="2" fillId="19" borderId="10" xfId="58" applyNumberFormat="1" applyFont="1" applyFill="1" applyBorder="1" applyAlignment="1" applyProtection="1">
      <alignment horizontal="right" vertical="top" wrapText="1"/>
      <protection/>
    </xf>
    <xf numFmtId="0" fontId="2" fillId="19" borderId="10" xfId="0" applyFont="1" applyFill="1" applyBorder="1" applyAlignment="1">
      <alignment wrapText="1"/>
    </xf>
    <xf numFmtId="0" fontId="2" fillId="19" borderId="10" xfId="0" applyFont="1" applyFill="1" applyBorder="1" applyAlignment="1">
      <alignment horizontal="left" wrapText="1"/>
    </xf>
    <xf numFmtId="1" fontId="0" fillId="19" borderId="10" xfId="0" applyNumberFormat="1" applyFill="1" applyBorder="1" applyAlignment="1">
      <alignment horizontal="left"/>
    </xf>
    <xf numFmtId="0" fontId="3" fillId="19" borderId="10" xfId="0" applyFont="1" applyFill="1" applyBorder="1" applyAlignment="1">
      <alignment horizontal="left" vertical="top"/>
    </xf>
    <xf numFmtId="4" fontId="2" fillId="19" borderId="10" xfId="0" applyNumberFormat="1" applyFont="1" applyFill="1" applyBorder="1" applyAlignment="1">
      <alignment/>
    </xf>
    <xf numFmtId="0" fontId="0" fillId="19" borderId="15" xfId="0" applyFont="1" applyFill="1" applyBorder="1" applyAlignment="1">
      <alignment horizontal="left"/>
    </xf>
    <xf numFmtId="49" fontId="2" fillId="19" borderId="10" xfId="0" applyNumberFormat="1" applyFont="1" applyFill="1" applyBorder="1" applyAlignment="1">
      <alignment horizontal="center" vertical="top" wrapText="1"/>
    </xf>
    <xf numFmtId="4" fontId="2" fillId="19" borderId="0" xfId="0" applyNumberFormat="1" applyFont="1" applyFill="1" applyAlignment="1">
      <alignment/>
    </xf>
    <xf numFmtId="0" fontId="2" fillId="19" borderId="0" xfId="0" applyFont="1" applyFill="1" applyBorder="1" applyAlignment="1">
      <alignment vertical="top" wrapText="1"/>
    </xf>
    <xf numFmtId="0" fontId="2" fillId="19" borderId="11" xfId="0" applyFont="1" applyFill="1" applyBorder="1" applyAlignment="1">
      <alignment horizontal="center" vertical="top" wrapText="1"/>
    </xf>
    <xf numFmtId="0" fontId="2" fillId="19" borderId="15" xfId="0" applyFont="1" applyFill="1" applyBorder="1" applyAlignment="1">
      <alignment horizontal="justify" vertical="top" wrapText="1"/>
    </xf>
    <xf numFmtId="0" fontId="3" fillId="19" borderId="0" xfId="0" applyFont="1" applyFill="1" applyBorder="1" applyAlignment="1">
      <alignment horizontal="center"/>
    </xf>
    <xf numFmtId="0" fontId="6" fillId="19" borderId="0" xfId="0" applyFont="1" applyFill="1" applyAlignment="1">
      <alignment vertical="top"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top" wrapText="1"/>
    </xf>
    <xf numFmtId="4" fontId="3" fillId="19" borderId="0" xfId="0" applyNumberFormat="1" applyFont="1" applyFill="1" applyBorder="1" applyAlignment="1">
      <alignment/>
    </xf>
    <xf numFmtId="0" fontId="2" fillId="19" borderId="0" xfId="0" applyFont="1" applyFill="1" applyBorder="1" applyAlignment="1">
      <alignment horizontal="justify"/>
    </xf>
    <xf numFmtId="0" fontId="2" fillId="0" borderId="11" xfId="0" applyFont="1" applyFill="1" applyBorder="1" applyAlignment="1">
      <alignment horizontal="left" vertical="top" wrapText="1"/>
    </xf>
    <xf numFmtId="4" fontId="3" fillId="0" borderId="10" xfId="58" applyNumberFormat="1" applyFont="1" applyFill="1" applyBorder="1" applyAlignment="1" applyProtection="1">
      <alignment vertical="top" wrapText="1"/>
      <protection/>
    </xf>
    <xf numFmtId="0" fontId="2" fillId="0" borderId="0" xfId="0" applyFont="1" applyFill="1" applyAlignment="1">
      <alignment horizontal="center"/>
    </xf>
    <xf numFmtId="4" fontId="2" fillId="0" borderId="10" xfId="58" applyNumberFormat="1" applyFont="1" applyFill="1" applyBorder="1" applyAlignment="1" applyProtection="1">
      <alignment vertical="top" wrapText="1"/>
      <protection/>
    </xf>
    <xf numFmtId="0" fontId="3" fillId="19" borderId="14" xfId="0" applyFont="1" applyFill="1" applyBorder="1" applyAlignment="1">
      <alignment horizontal="justify" vertical="top" wrapText="1"/>
    </xf>
    <xf numFmtId="4" fontId="3" fillId="19" borderId="11" xfId="58" applyNumberFormat="1" applyFont="1" applyFill="1" applyBorder="1" applyAlignment="1" applyProtection="1">
      <alignment vertical="top" wrapText="1"/>
      <protection/>
    </xf>
    <xf numFmtId="0" fontId="3" fillId="19" borderId="0" xfId="0" applyFont="1" applyFill="1" applyBorder="1" applyAlignment="1">
      <alignment/>
    </xf>
    <xf numFmtId="0" fontId="3" fillId="19" borderId="0" xfId="0" applyFont="1" applyFill="1" applyBorder="1" applyAlignment="1">
      <alignment horizontal="right" vertical="top"/>
    </xf>
    <xf numFmtId="0" fontId="0" fillId="19" borderId="10" xfId="0" applyFill="1" applyBorder="1" applyAlignment="1">
      <alignment/>
    </xf>
    <xf numFmtId="3" fontId="0" fillId="19" borderId="10" xfId="0" applyNumberFormat="1" applyFill="1" applyBorder="1" applyAlignment="1">
      <alignment/>
    </xf>
    <xf numFmtId="0" fontId="0" fillId="19" borderId="10" xfId="0" applyFont="1" applyFill="1" applyBorder="1" applyAlignment="1">
      <alignment wrapText="1"/>
    </xf>
    <xf numFmtId="3" fontId="0" fillId="19" borderId="0" xfId="0" applyNumberFormat="1" applyFill="1" applyAlignment="1">
      <alignment/>
    </xf>
    <xf numFmtId="166" fontId="3" fillId="19" borderId="0" xfId="0" applyNumberFormat="1" applyFont="1" applyFill="1" applyBorder="1" applyAlignment="1">
      <alignment horizontal="left"/>
    </xf>
    <xf numFmtId="0" fontId="0" fillId="19" borderId="10" xfId="0" applyFill="1" applyBorder="1" applyAlignment="1">
      <alignment wrapText="1"/>
    </xf>
    <xf numFmtId="0" fontId="2" fillId="21" borderId="10" xfId="0" applyFont="1" applyFill="1" applyBorder="1" applyAlignment="1">
      <alignment horizontal="justify" vertical="top" wrapText="1"/>
    </xf>
    <xf numFmtId="49" fontId="2" fillId="21" borderId="10" xfId="0" applyNumberFormat="1" applyFont="1" applyFill="1" applyBorder="1" applyAlignment="1">
      <alignment horizontal="justify" vertical="top" wrapText="1"/>
    </xf>
    <xf numFmtId="0" fontId="2" fillId="21" borderId="10" xfId="0" applyFont="1" applyFill="1" applyBorder="1" applyAlignment="1">
      <alignment horizontal="right" vertical="top" wrapText="1"/>
    </xf>
    <xf numFmtId="0" fontId="2" fillId="21" borderId="10" xfId="0" applyFont="1" applyFill="1" applyBorder="1" applyAlignment="1">
      <alignment horizontal="left" vertical="top" wrapText="1"/>
    </xf>
    <xf numFmtId="0" fontId="3" fillId="21" borderId="10" xfId="0" applyFont="1" applyFill="1" applyBorder="1" applyAlignment="1">
      <alignment vertical="top"/>
    </xf>
    <xf numFmtId="0" fontId="2" fillId="21" borderId="15" xfId="0" applyFont="1" applyFill="1" applyBorder="1" applyAlignment="1">
      <alignment vertical="top"/>
    </xf>
    <xf numFmtId="0" fontId="0" fillId="21" borderId="0" xfId="0" applyFill="1" applyAlignment="1">
      <alignment/>
    </xf>
    <xf numFmtId="0" fontId="2" fillId="22" borderId="10" xfId="0" applyFont="1" applyFill="1" applyBorder="1" applyAlignment="1">
      <alignment horizontal="justify" vertical="top" wrapText="1"/>
    </xf>
    <xf numFmtId="49" fontId="2" fillId="22" borderId="10" xfId="0" applyNumberFormat="1" applyFont="1" applyFill="1" applyBorder="1" applyAlignment="1">
      <alignment horizontal="justify" vertical="top" wrapText="1"/>
    </xf>
    <xf numFmtId="0" fontId="2" fillId="22" borderId="10" xfId="0" applyFont="1" applyFill="1" applyBorder="1" applyAlignment="1">
      <alignment horizontal="right" vertical="top" wrapText="1"/>
    </xf>
    <xf numFmtId="0" fontId="2" fillId="22" borderId="10" xfId="0" applyFont="1" applyFill="1" applyBorder="1" applyAlignment="1">
      <alignment horizontal="left" vertical="top" wrapText="1"/>
    </xf>
    <xf numFmtId="0" fontId="3" fillId="22" borderId="10" xfId="0" applyFont="1" applyFill="1" applyBorder="1" applyAlignment="1">
      <alignment vertical="top"/>
    </xf>
    <xf numFmtId="0" fontId="2" fillId="22" borderId="16" xfId="0" applyFont="1" applyFill="1" applyBorder="1" applyAlignment="1">
      <alignment vertical="top"/>
    </xf>
    <xf numFmtId="0" fontId="0" fillId="22" borderId="0" xfId="0" applyFont="1" applyFill="1" applyAlignment="1">
      <alignment/>
    </xf>
    <xf numFmtId="0" fontId="2" fillId="23" borderId="10" xfId="0" applyFont="1" applyFill="1" applyBorder="1" applyAlignment="1">
      <alignment horizontal="left" vertical="top" wrapText="1"/>
    </xf>
    <xf numFmtId="0" fontId="0" fillId="23" borderId="10" xfId="0" applyFill="1" applyBorder="1" applyAlignment="1">
      <alignment horizontal="center" vertical="top"/>
    </xf>
    <xf numFmtId="0" fontId="0" fillId="23" borderId="0" xfId="0" applyFill="1" applyAlignment="1">
      <alignment/>
    </xf>
    <xf numFmtId="49" fontId="2" fillId="21" borderId="10" xfId="0" applyNumberFormat="1" applyFont="1" applyFill="1" applyBorder="1" applyAlignment="1">
      <alignment horizontal="left" vertical="top" wrapText="1"/>
    </xf>
    <xf numFmtId="4" fontId="2" fillId="21" borderId="10" xfId="58" applyNumberFormat="1" applyFont="1" applyFill="1" applyBorder="1" applyAlignment="1" applyProtection="1">
      <alignment horizontal="right" vertical="top" wrapText="1"/>
      <protection/>
    </xf>
    <xf numFmtId="0" fontId="2" fillId="21" borderId="10" xfId="0" applyFont="1" applyFill="1" applyBorder="1" applyAlignment="1">
      <alignment vertical="top" wrapText="1"/>
    </xf>
    <xf numFmtId="0" fontId="3" fillId="21" borderId="10" xfId="0" applyFont="1" applyFill="1" applyBorder="1" applyAlignment="1">
      <alignment/>
    </xf>
    <xf numFmtId="0" fontId="0" fillId="21" borderId="10" xfId="0" applyFill="1" applyBorder="1" applyAlignment="1">
      <alignment horizontal="center" vertical="top"/>
    </xf>
    <xf numFmtId="0" fontId="2" fillId="21" borderId="16" xfId="0" applyFont="1" applyFill="1" applyBorder="1" applyAlignment="1">
      <alignment horizontal="justify" vertical="top" wrapText="1"/>
    </xf>
    <xf numFmtId="0" fontId="0" fillId="21" borderId="10" xfId="0" applyFill="1" applyBorder="1" applyAlignment="1">
      <alignment/>
    </xf>
    <xf numFmtId="0" fontId="3" fillId="21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 vertical="top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 vertical="top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2" fillId="0" borderId="12" xfId="0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horizontal="right"/>
    </xf>
    <xf numFmtId="4" fontId="2" fillId="0" borderId="15" xfId="58" applyNumberFormat="1" applyFont="1" applyFill="1" applyBorder="1" applyAlignment="1" applyProtection="1">
      <alignment horizontal="right" vertical="top" wrapText="1"/>
      <protection/>
    </xf>
    <xf numFmtId="0" fontId="2" fillId="0" borderId="15" xfId="0" applyFont="1" applyFill="1" applyBorder="1" applyAlignment="1">
      <alignment horizontal="righ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" fontId="2" fillId="0" borderId="10" xfId="58" applyNumberFormat="1" applyFont="1" applyFill="1" applyBorder="1" applyAlignment="1" applyProtection="1">
      <alignment horizontal="left" vertical="top" wrapText="1"/>
      <protection/>
    </xf>
    <xf numFmtId="0" fontId="3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4" fontId="3" fillId="0" borderId="10" xfId="58" applyNumberFormat="1" applyFont="1" applyFill="1" applyBorder="1" applyAlignment="1" applyProtection="1">
      <alignment horizontal="left" vertical="top" wrapText="1"/>
      <protection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right" vertical="top"/>
    </xf>
    <xf numFmtId="0" fontId="2" fillId="0" borderId="0" xfId="0" applyFont="1" applyFill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1" fontId="0" fillId="0" borderId="10" xfId="0" applyNumberFormat="1" applyFill="1" applyBorder="1" applyAlignment="1">
      <alignment horizontal="left"/>
    </xf>
    <xf numFmtId="0" fontId="2" fillId="0" borderId="15" xfId="0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167" fontId="2" fillId="0" borderId="10" xfId="0" applyNumberFormat="1" applyFont="1" applyFill="1" applyBorder="1" applyAlignment="1">
      <alignment horizontal="right"/>
    </xf>
    <xf numFmtId="0" fontId="2" fillId="0" borderId="10" xfId="58" applyNumberFormat="1" applyFont="1" applyFill="1" applyBorder="1" applyAlignment="1" applyProtection="1">
      <alignment horizontal="right" vertical="top" wrapText="1"/>
      <protection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left" vertical="top" wrapText="1"/>
    </xf>
    <xf numFmtId="0" fontId="6" fillId="19" borderId="0" xfId="0" applyFont="1" applyFill="1" applyBorder="1" applyAlignment="1">
      <alignment vertical="top"/>
    </xf>
    <xf numFmtId="3" fontId="2" fillId="19" borderId="17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 horizontal="justify" vertical="top" wrapText="1"/>
    </xf>
    <xf numFmtId="0" fontId="2" fillId="0" borderId="15" xfId="0" applyFont="1" applyFill="1" applyBorder="1" applyAlignment="1">
      <alignment horizontal="right"/>
    </xf>
    <xf numFmtId="0" fontId="6" fillId="0" borderId="15" xfId="0" applyFont="1" applyFill="1" applyBorder="1" applyAlignment="1">
      <alignment vertical="top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/>
    </xf>
    <xf numFmtId="0" fontId="3" fillId="19" borderId="17" xfId="0" applyFont="1" applyFill="1" applyBorder="1" applyAlignment="1">
      <alignment horizontal="justify" vertical="top" wrapText="1"/>
    </xf>
    <xf numFmtId="0" fontId="2" fillId="19" borderId="17" xfId="0" applyFont="1" applyFill="1" applyBorder="1" applyAlignment="1">
      <alignment horizontal="justify" vertical="top" wrapText="1"/>
    </xf>
    <xf numFmtId="4" fontId="3" fillId="19" borderId="17" xfId="0" applyNumberFormat="1" applyFont="1" applyFill="1" applyBorder="1" applyAlignment="1">
      <alignment horizontal="right" vertical="top" wrapText="1"/>
    </xf>
    <xf numFmtId="0" fontId="2" fillId="19" borderId="17" xfId="0" applyFont="1" applyFill="1" applyBorder="1" applyAlignment="1">
      <alignment vertical="top" wrapText="1"/>
    </xf>
    <xf numFmtId="0" fontId="2" fillId="19" borderId="17" xfId="0" applyFont="1" applyFill="1" applyBorder="1" applyAlignment="1">
      <alignment horizontal="right" vertical="top" wrapText="1"/>
    </xf>
    <xf numFmtId="0" fontId="2" fillId="19" borderId="17" xfId="0" applyFont="1" applyFill="1" applyBorder="1" applyAlignment="1">
      <alignment/>
    </xf>
    <xf numFmtId="0" fontId="6" fillId="19" borderId="17" xfId="0" applyFont="1" applyFill="1" applyBorder="1" applyAlignment="1">
      <alignment vertical="top"/>
    </xf>
    <xf numFmtId="0" fontId="2" fillId="19" borderId="17" xfId="0" applyFont="1" applyFill="1" applyBorder="1" applyAlignment="1">
      <alignment wrapText="1"/>
    </xf>
    <xf numFmtId="0" fontId="5" fillId="19" borderId="10" xfId="0" applyFont="1" applyFill="1" applyBorder="1" applyAlignment="1">
      <alignment horizontal="center" vertical="top" wrapText="1"/>
    </xf>
    <xf numFmtId="0" fontId="5" fillId="19" borderId="10" xfId="0" applyFont="1" applyFill="1" applyBorder="1" applyAlignment="1">
      <alignment horizontal="left" vertical="top"/>
    </xf>
    <xf numFmtId="0" fontId="5" fillId="19" borderId="18" xfId="0" applyFont="1" applyFill="1" applyBorder="1" applyAlignment="1">
      <alignment horizontal="left" vertical="top" wrapText="1"/>
    </xf>
    <xf numFmtId="0" fontId="4" fillId="19" borderId="0" xfId="0" applyFont="1" applyFill="1" applyBorder="1" applyAlignment="1">
      <alignment horizontal="center"/>
    </xf>
    <xf numFmtId="0" fontId="4" fillId="19" borderId="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4" fontId="2" fillId="0" borderId="10" xfId="58" applyNumberFormat="1" applyFont="1" applyFill="1" applyBorder="1" applyAlignment="1" applyProtection="1">
      <alignment horizontal="right" vertical="top" wrapText="1"/>
      <protection/>
    </xf>
    <xf numFmtId="165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5" fillId="19" borderId="0" xfId="0" applyFont="1" applyFill="1" applyBorder="1" applyAlignment="1">
      <alignment horizontal="left" vertical="top" wrapText="1"/>
    </xf>
    <xf numFmtId="0" fontId="4" fillId="19" borderId="0" xfId="0" applyFont="1" applyFill="1" applyBorder="1" applyAlignment="1">
      <alignment wrapText="1"/>
    </xf>
    <xf numFmtId="0" fontId="5" fillId="19" borderId="0" xfId="0" applyFont="1" applyFill="1" applyBorder="1" applyAlignment="1">
      <alignment horizontal="center"/>
    </xf>
    <xf numFmtId="0" fontId="0" fillId="19" borderId="15" xfId="0" applyFill="1" applyBorder="1" applyAlignment="1">
      <alignment horizontal="center" vertical="top" wrapText="1"/>
    </xf>
    <xf numFmtId="0" fontId="3" fillId="19" borderId="10" xfId="0" applyFont="1" applyFill="1" applyBorder="1" applyAlignment="1">
      <alignment horizontal="left" vertical="top" wrapText="1"/>
    </xf>
    <xf numFmtId="0" fontId="3" fillId="19" borderId="17" xfId="0" applyFont="1" applyFill="1" applyBorder="1" applyAlignment="1">
      <alignment horizontal="left" vertical="top" wrapText="1"/>
    </xf>
    <xf numFmtId="0" fontId="11" fillId="19" borderId="0" xfId="0" applyFont="1" applyFill="1" applyBorder="1" applyAlignment="1">
      <alignment horizontal="left"/>
    </xf>
    <xf numFmtId="0" fontId="12" fillId="19" borderId="19" xfId="0" applyFont="1" applyFill="1" applyBorder="1" applyAlignment="1">
      <alignment horizontal="center" vertical="top" wrapText="1"/>
    </xf>
    <xf numFmtId="0" fontId="2" fillId="19" borderId="0" xfId="0" applyFont="1" applyFill="1" applyBorder="1" applyAlignment="1">
      <alignment horizontal="center"/>
    </xf>
    <xf numFmtId="0" fontId="3" fillId="19" borderId="10" xfId="0" applyFont="1" applyFill="1" applyBorder="1" applyAlignment="1">
      <alignment horizontal="left" vertical="top"/>
    </xf>
    <xf numFmtId="0" fontId="2" fillId="19" borderId="0" xfId="0" applyFont="1" applyFill="1" applyBorder="1" applyAlignment="1">
      <alignment horizontal="center" vertical="top" wrapText="1"/>
    </xf>
    <xf numFmtId="0" fontId="2" fillId="19" borderId="10" xfId="0" applyFont="1" applyFill="1" applyBorder="1" applyAlignment="1">
      <alignment horizontal="left" wrapText="1"/>
    </xf>
    <xf numFmtId="0" fontId="9" fillId="19" borderId="0" xfId="0" applyFont="1" applyFill="1" applyBorder="1" applyAlignment="1">
      <alignment horizontal="left" wrapText="1"/>
    </xf>
    <xf numFmtId="0" fontId="5" fillId="19" borderId="0" xfId="0" applyFont="1" applyFill="1" applyBorder="1" applyAlignment="1">
      <alignment horizontal="center" vertical="top" wrapText="1"/>
    </xf>
    <xf numFmtId="0" fontId="5" fillId="19" borderId="19" xfId="0" applyFont="1" applyFill="1" applyBorder="1" applyAlignment="1">
      <alignment horizontal="center" vertical="center" wrapText="1"/>
    </xf>
    <xf numFmtId="4" fontId="2" fillId="19" borderId="10" xfId="58" applyNumberFormat="1" applyFont="1" applyFill="1" applyBorder="1" applyAlignment="1" applyProtection="1">
      <alignment horizontal="right" vertical="top" wrapText="1"/>
      <protection/>
    </xf>
    <xf numFmtId="0" fontId="2" fillId="19" borderId="10" xfId="0" applyFont="1" applyFill="1" applyBorder="1" applyAlignment="1">
      <alignment horizontal="left" vertical="top" wrapText="1"/>
    </xf>
  </cellXfs>
  <cellStyles count="48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Excel_BuiltIn_Dobro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Percent" xfId="42"/>
    <cellStyle name="Opomba" xfId="43"/>
    <cellStyle name="Opozorilo" xfId="44"/>
    <cellStyle name="Pojasnjevalno besedilo" xfId="45"/>
    <cellStyle name="Poudarek1" xfId="46"/>
    <cellStyle name="Poudarek2" xfId="47"/>
    <cellStyle name="Poudarek3" xfId="48"/>
    <cellStyle name="Poudarek4" xfId="49"/>
    <cellStyle name="Poudarek5" xfId="50"/>
    <cellStyle name="Poudarek6" xfId="51"/>
    <cellStyle name="Povezana celica" xfId="52"/>
    <cellStyle name="Preveri celico" xfId="53"/>
    <cellStyle name="Računanje" xfId="54"/>
    <cellStyle name="Slabo" xfId="55"/>
    <cellStyle name="Currency" xfId="56"/>
    <cellStyle name="Currency [0]" xfId="57"/>
    <cellStyle name="Comma" xfId="58"/>
    <cellStyle name="Comma [0]" xfId="59"/>
    <cellStyle name="Vnos" xfId="60"/>
    <cellStyle name="Vsot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CC99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4"/>
  <sheetViews>
    <sheetView tabSelected="1" view="pageBreakPreview" zoomScale="75" zoomScaleSheetLayoutView="75" zoomScalePageLayoutView="0" workbookViewId="0" topLeftCell="A77">
      <selection activeCell="E104" sqref="E104"/>
    </sheetView>
  </sheetViews>
  <sheetFormatPr defaultColWidth="9.00390625" defaultRowHeight="12.75"/>
  <cols>
    <col min="1" max="1" width="7.125" style="1" customWidth="1"/>
    <col min="2" max="2" width="16.625" style="1" customWidth="1"/>
    <col min="3" max="3" width="19.625" style="1" customWidth="1"/>
    <col min="4" max="4" width="16.75390625" style="1" customWidth="1"/>
    <col min="5" max="5" width="18.625" style="1" customWidth="1"/>
    <col min="6" max="6" width="23.125" style="2" customWidth="1"/>
    <col min="7" max="7" width="27.375" style="3" customWidth="1"/>
    <col min="8" max="8" width="15.125" style="1" customWidth="1"/>
    <col min="9" max="9" width="17.875" style="1" customWidth="1"/>
    <col min="10" max="10" width="36.625" style="4" customWidth="1"/>
    <col min="11" max="11" width="37.25390625" style="5" customWidth="1"/>
    <col min="12" max="12" width="19.75390625" style="6" customWidth="1"/>
    <col min="13" max="16384" width="9.125" style="1" customWidth="1"/>
  </cols>
  <sheetData>
    <row r="1" spans="1:9" ht="30" customHeight="1">
      <c r="A1" s="255" t="s">
        <v>310</v>
      </c>
      <c r="B1" s="255"/>
      <c r="C1" s="255"/>
      <c r="D1" s="255"/>
      <c r="E1" s="255"/>
      <c r="F1" s="255"/>
      <c r="G1" s="255"/>
      <c r="H1" s="255"/>
      <c r="I1" s="255"/>
    </row>
    <row r="2" spans="1:9" ht="15">
      <c r="A2" s="7"/>
      <c r="B2" s="7"/>
      <c r="C2" s="7"/>
      <c r="D2" s="7"/>
      <c r="E2" s="7"/>
      <c r="F2" s="8"/>
      <c r="G2" s="9"/>
      <c r="H2" s="10"/>
      <c r="I2" s="7"/>
    </row>
    <row r="3" spans="1:9" ht="15">
      <c r="A3" s="256" t="s">
        <v>0</v>
      </c>
      <c r="B3" s="256"/>
      <c r="C3" s="256"/>
      <c r="D3" s="256"/>
      <c r="E3" s="256"/>
      <c r="F3" s="256"/>
      <c r="G3" s="256"/>
      <c r="H3" s="256"/>
      <c r="I3" s="7"/>
    </row>
    <row r="4" spans="1:9" ht="15">
      <c r="A4" s="11"/>
      <c r="B4" s="11"/>
      <c r="C4" s="11"/>
      <c r="D4" s="11"/>
      <c r="E4" s="11"/>
      <c r="F4" s="11"/>
      <c r="G4" s="11"/>
      <c r="H4" s="11"/>
      <c r="I4" s="7"/>
    </row>
    <row r="5" spans="1:9" ht="15">
      <c r="A5" s="12" t="s">
        <v>1</v>
      </c>
      <c r="B5" s="7"/>
      <c r="C5" s="7"/>
      <c r="D5" s="7"/>
      <c r="E5" s="7"/>
      <c r="F5" s="8"/>
      <c r="G5" s="9"/>
      <c r="H5" s="7"/>
      <c r="I5" s="7"/>
    </row>
    <row r="6" spans="1:9" ht="15">
      <c r="A6" s="12"/>
      <c r="B6" s="7"/>
      <c r="C6" s="7"/>
      <c r="D6" s="7"/>
      <c r="E6" s="7"/>
      <c r="F6" s="8"/>
      <c r="G6" s="9"/>
      <c r="H6" s="7"/>
      <c r="I6" s="7"/>
    </row>
    <row r="7" spans="1:9" ht="15">
      <c r="A7" s="12" t="s">
        <v>2</v>
      </c>
      <c r="B7" s="7"/>
      <c r="C7" s="7"/>
      <c r="D7" s="7"/>
      <c r="E7" s="7"/>
      <c r="F7" s="8"/>
      <c r="G7" s="9"/>
      <c r="H7" s="7"/>
      <c r="I7" s="7"/>
    </row>
    <row r="8" spans="1:9" ht="15">
      <c r="A8" s="12" t="s">
        <v>3</v>
      </c>
      <c r="B8" s="7"/>
      <c r="C8" s="7"/>
      <c r="D8" s="7"/>
      <c r="E8" s="7"/>
      <c r="F8" s="8"/>
      <c r="G8" s="9"/>
      <c r="H8" s="7"/>
      <c r="I8" s="7"/>
    </row>
    <row r="9" spans="1:12" ht="43.5" customHeight="1">
      <c r="A9" s="13" t="s">
        <v>4</v>
      </c>
      <c r="B9" s="13" t="s">
        <v>5</v>
      </c>
      <c r="C9" s="13" t="s">
        <v>6</v>
      </c>
      <c r="D9" s="13" t="s">
        <v>7</v>
      </c>
      <c r="E9" s="13" t="s">
        <v>8</v>
      </c>
      <c r="F9" s="13" t="s">
        <v>9</v>
      </c>
      <c r="G9" s="13" t="s">
        <v>10</v>
      </c>
      <c r="H9" s="13" t="s">
        <v>11</v>
      </c>
      <c r="I9" s="13" t="s">
        <v>12</v>
      </c>
      <c r="J9" s="13"/>
      <c r="K9" s="13"/>
      <c r="L9" s="13"/>
    </row>
    <row r="10" spans="1:12" s="177" customFormat="1" ht="74.25" customHeight="1">
      <c r="A10" s="171">
        <v>1</v>
      </c>
      <c r="B10" s="172" t="s">
        <v>13</v>
      </c>
      <c r="C10" s="171" t="s">
        <v>14</v>
      </c>
      <c r="D10" s="171">
        <v>56</v>
      </c>
      <c r="E10" s="173">
        <f>56*10.02</f>
        <v>561.12</v>
      </c>
      <c r="F10" s="173" t="s">
        <v>15</v>
      </c>
      <c r="G10" s="174" t="s">
        <v>16</v>
      </c>
      <c r="H10" s="173" t="s">
        <v>17</v>
      </c>
      <c r="I10" s="173"/>
      <c r="J10" s="175"/>
      <c r="K10" s="176"/>
      <c r="L10" s="257"/>
    </row>
    <row r="11" spans="1:12" s="184" customFormat="1" ht="74.25" customHeight="1">
      <c r="A11" s="178">
        <v>2</v>
      </c>
      <c r="B11" s="179" t="s">
        <v>18</v>
      </c>
      <c r="C11" s="178" t="s">
        <v>14</v>
      </c>
      <c r="D11" s="178">
        <v>55</v>
      </c>
      <c r="E11" s="180">
        <f>55*10.02</f>
        <v>551.1</v>
      </c>
      <c r="F11" s="180" t="s">
        <v>15</v>
      </c>
      <c r="G11" s="181" t="s">
        <v>16</v>
      </c>
      <c r="H11" s="180" t="s">
        <v>17</v>
      </c>
      <c r="I11" s="180"/>
      <c r="J11" s="182"/>
      <c r="K11" s="183"/>
      <c r="L11" s="257"/>
    </row>
    <row r="12" spans="1:8" s="174" customFormat="1" ht="38.25">
      <c r="A12" s="174">
        <v>3</v>
      </c>
      <c r="B12" s="174" t="s">
        <v>19</v>
      </c>
      <c r="C12" s="174" t="s">
        <v>20</v>
      </c>
      <c r="D12" s="174">
        <v>98</v>
      </c>
      <c r="E12" s="173">
        <v>0</v>
      </c>
      <c r="F12" s="173" t="s">
        <v>21</v>
      </c>
      <c r="G12" s="174" t="s">
        <v>22</v>
      </c>
      <c r="H12" s="174" t="s">
        <v>23</v>
      </c>
    </row>
    <row r="13" spans="1:12" s="187" customFormat="1" ht="38.25">
      <c r="A13" s="174">
        <v>4</v>
      </c>
      <c r="B13" s="174" t="s">
        <v>24</v>
      </c>
      <c r="C13" s="174" t="s">
        <v>20</v>
      </c>
      <c r="D13" s="174">
        <v>26</v>
      </c>
      <c r="E13" s="173">
        <v>678.81</v>
      </c>
      <c r="F13" s="173" t="s">
        <v>21</v>
      </c>
      <c r="G13" s="174" t="s">
        <v>22</v>
      </c>
      <c r="H13" s="174" t="s">
        <v>23</v>
      </c>
      <c r="I13" s="174"/>
      <c r="J13" s="174"/>
      <c r="K13" s="185"/>
      <c r="L13" s="186"/>
    </row>
    <row r="14" spans="1:12" s="177" customFormat="1" ht="51">
      <c r="A14" s="171">
        <v>5</v>
      </c>
      <c r="B14" s="188" t="s">
        <v>25</v>
      </c>
      <c r="C14" s="174" t="s">
        <v>26</v>
      </c>
      <c r="D14" s="174">
        <f>2+30</f>
        <v>32</v>
      </c>
      <c r="E14" s="189">
        <f>32*18</f>
        <v>576</v>
      </c>
      <c r="F14" s="173" t="s">
        <v>27</v>
      </c>
      <c r="G14" s="190" t="s">
        <v>28</v>
      </c>
      <c r="H14" s="173" t="s">
        <v>17</v>
      </c>
      <c r="I14" s="173"/>
      <c r="J14" s="191"/>
      <c r="K14" s="174"/>
      <c r="L14" s="192"/>
    </row>
    <row r="15" spans="1:12" s="177" customFormat="1" ht="51">
      <c r="A15" s="171">
        <v>6</v>
      </c>
      <c r="B15" s="188" t="s">
        <v>29</v>
      </c>
      <c r="C15" s="174" t="s">
        <v>26</v>
      </c>
      <c r="D15" s="193">
        <v>8</v>
      </c>
      <c r="E15" s="189">
        <f aca="true" t="shared" si="0" ref="E15:E30">D15*18</f>
        <v>144</v>
      </c>
      <c r="F15" s="173" t="s">
        <v>27</v>
      </c>
      <c r="G15" s="190" t="s">
        <v>28</v>
      </c>
      <c r="H15" s="173" t="s">
        <v>17</v>
      </c>
      <c r="I15" s="194"/>
      <c r="J15" s="191"/>
      <c r="K15" s="174"/>
      <c r="L15" s="192"/>
    </row>
    <row r="16" spans="1:12" s="177" customFormat="1" ht="51">
      <c r="A16" s="171">
        <v>7</v>
      </c>
      <c r="B16" s="172" t="s">
        <v>30</v>
      </c>
      <c r="C16" s="174" t="s">
        <v>26</v>
      </c>
      <c r="D16" s="171">
        <v>20</v>
      </c>
      <c r="E16" s="189">
        <f t="shared" si="0"/>
        <v>360</v>
      </c>
      <c r="F16" s="173" t="s">
        <v>27</v>
      </c>
      <c r="G16" s="190" t="s">
        <v>28</v>
      </c>
      <c r="H16" s="173" t="s">
        <v>17</v>
      </c>
      <c r="I16" s="194"/>
      <c r="J16" s="191"/>
      <c r="K16" s="174"/>
      <c r="L16" s="192"/>
    </row>
    <row r="17" spans="1:12" s="177" customFormat="1" ht="51">
      <c r="A17" s="171">
        <v>8</v>
      </c>
      <c r="B17" s="172" t="s">
        <v>31</v>
      </c>
      <c r="C17" s="174" t="s">
        <v>26</v>
      </c>
      <c r="D17" s="171">
        <v>1</v>
      </c>
      <c r="E17" s="189">
        <f t="shared" si="0"/>
        <v>18</v>
      </c>
      <c r="F17" s="173" t="s">
        <v>27</v>
      </c>
      <c r="G17" s="190" t="s">
        <v>28</v>
      </c>
      <c r="H17" s="173" t="s">
        <v>17</v>
      </c>
      <c r="I17" s="194"/>
      <c r="J17" s="195"/>
      <c r="K17" s="174"/>
      <c r="L17" s="192"/>
    </row>
    <row r="18" spans="1:12" s="177" customFormat="1" ht="51">
      <c r="A18" s="171">
        <v>9</v>
      </c>
      <c r="B18" s="172" t="s">
        <v>32</v>
      </c>
      <c r="C18" s="174" t="s">
        <v>26</v>
      </c>
      <c r="D18" s="171">
        <v>32</v>
      </c>
      <c r="E18" s="189">
        <f t="shared" si="0"/>
        <v>576</v>
      </c>
      <c r="F18" s="173" t="s">
        <v>27</v>
      </c>
      <c r="G18" s="190" t="s">
        <v>28</v>
      </c>
      <c r="H18" s="173" t="s">
        <v>17</v>
      </c>
      <c r="I18" s="194"/>
      <c r="J18" s="195"/>
      <c r="K18" s="174"/>
      <c r="L18" s="192"/>
    </row>
    <row r="19" spans="1:12" s="177" customFormat="1" ht="51">
      <c r="A19" s="171">
        <v>10</v>
      </c>
      <c r="B19" s="172" t="s">
        <v>33</v>
      </c>
      <c r="C19" s="174" t="s">
        <v>26</v>
      </c>
      <c r="D19" s="171">
        <v>35</v>
      </c>
      <c r="E19" s="189">
        <f t="shared" si="0"/>
        <v>630</v>
      </c>
      <c r="F19" s="173" t="s">
        <v>27</v>
      </c>
      <c r="G19" s="190" t="s">
        <v>28</v>
      </c>
      <c r="H19" s="173" t="s">
        <v>17</v>
      </c>
      <c r="I19" s="194"/>
      <c r="J19" s="195"/>
      <c r="K19" s="174"/>
      <c r="L19" s="192"/>
    </row>
    <row r="20" spans="1:12" s="197" customFormat="1" ht="51">
      <c r="A20" s="148">
        <v>11</v>
      </c>
      <c r="B20" s="76" t="s">
        <v>34</v>
      </c>
      <c r="C20" s="75" t="s">
        <v>26</v>
      </c>
      <c r="D20" s="148">
        <v>33</v>
      </c>
      <c r="E20" s="110">
        <f t="shared" si="0"/>
        <v>594</v>
      </c>
      <c r="F20" s="150" t="s">
        <v>27</v>
      </c>
      <c r="G20" s="149" t="s">
        <v>28</v>
      </c>
      <c r="H20" s="150" t="s">
        <v>17</v>
      </c>
      <c r="I20" s="199"/>
      <c r="J20" s="200"/>
      <c r="K20" s="75"/>
      <c r="L20" s="196"/>
    </row>
    <row r="21" spans="1:12" s="197" customFormat="1" ht="51">
      <c r="A21" s="148">
        <v>12</v>
      </c>
      <c r="B21" s="76" t="s">
        <v>35</v>
      </c>
      <c r="C21" s="75" t="s">
        <v>26</v>
      </c>
      <c r="D21" s="148">
        <v>32</v>
      </c>
      <c r="E21" s="110">
        <f t="shared" si="0"/>
        <v>576</v>
      </c>
      <c r="F21" s="150" t="s">
        <v>27</v>
      </c>
      <c r="G21" s="149" t="s">
        <v>28</v>
      </c>
      <c r="H21" s="150" t="s">
        <v>17</v>
      </c>
      <c r="I21" s="199"/>
      <c r="J21" s="200"/>
      <c r="K21" s="75"/>
      <c r="L21" s="196"/>
    </row>
    <row r="22" spans="1:12" s="197" customFormat="1" ht="51">
      <c r="A22" s="148">
        <v>13</v>
      </c>
      <c r="B22" s="76" t="s">
        <v>36</v>
      </c>
      <c r="C22" s="75" t="s">
        <v>26</v>
      </c>
      <c r="D22" s="148">
        <v>31</v>
      </c>
      <c r="E22" s="110">
        <f t="shared" si="0"/>
        <v>558</v>
      </c>
      <c r="F22" s="150" t="s">
        <v>27</v>
      </c>
      <c r="G22" s="149" t="s">
        <v>28</v>
      </c>
      <c r="H22" s="150" t="s">
        <v>17</v>
      </c>
      <c r="I22" s="199"/>
      <c r="J22" s="200"/>
      <c r="K22" s="75"/>
      <c r="L22" s="196"/>
    </row>
    <row r="23" spans="1:12" s="197" customFormat="1" ht="51">
      <c r="A23" s="148">
        <v>14</v>
      </c>
      <c r="B23" s="76" t="s">
        <v>37</v>
      </c>
      <c r="C23" s="75" t="s">
        <v>26</v>
      </c>
      <c r="D23" s="148">
        <v>38</v>
      </c>
      <c r="E23" s="110">
        <f t="shared" si="0"/>
        <v>684</v>
      </c>
      <c r="F23" s="150" t="s">
        <v>27</v>
      </c>
      <c r="G23" s="149" t="s">
        <v>28</v>
      </c>
      <c r="H23" s="150" t="s">
        <v>17</v>
      </c>
      <c r="I23" s="199"/>
      <c r="J23" s="200"/>
      <c r="K23" s="75"/>
      <c r="L23" s="196"/>
    </row>
    <row r="24" spans="1:12" s="197" customFormat="1" ht="51">
      <c r="A24" s="148">
        <v>15</v>
      </c>
      <c r="B24" s="76" t="s">
        <v>38</v>
      </c>
      <c r="C24" s="75" t="s">
        <v>26</v>
      </c>
      <c r="D24" s="148">
        <v>38</v>
      </c>
      <c r="E24" s="110">
        <f t="shared" si="0"/>
        <v>684</v>
      </c>
      <c r="F24" s="150" t="s">
        <v>27</v>
      </c>
      <c r="G24" s="149" t="s">
        <v>28</v>
      </c>
      <c r="H24" s="150" t="s">
        <v>17</v>
      </c>
      <c r="I24" s="199"/>
      <c r="J24" s="200"/>
      <c r="K24" s="75"/>
      <c r="L24" s="196"/>
    </row>
    <row r="25" spans="1:12" s="197" customFormat="1" ht="51">
      <c r="A25" s="148">
        <v>16</v>
      </c>
      <c r="B25" s="76" t="s">
        <v>39</v>
      </c>
      <c r="C25" s="75" t="s">
        <v>26</v>
      </c>
      <c r="D25" s="148">
        <v>35</v>
      </c>
      <c r="E25" s="110">
        <f t="shared" si="0"/>
        <v>630</v>
      </c>
      <c r="F25" s="150" t="s">
        <v>27</v>
      </c>
      <c r="G25" s="149" t="s">
        <v>28</v>
      </c>
      <c r="H25" s="150" t="s">
        <v>17</v>
      </c>
      <c r="I25" s="199"/>
      <c r="J25" s="200"/>
      <c r="K25" s="75"/>
      <c r="L25" s="196"/>
    </row>
    <row r="26" spans="1:12" s="197" customFormat="1" ht="51">
      <c r="A26" s="148">
        <v>17</v>
      </c>
      <c r="B26" s="76" t="s">
        <v>40</v>
      </c>
      <c r="C26" s="75" t="s">
        <v>26</v>
      </c>
      <c r="D26" s="148">
        <v>38</v>
      </c>
      <c r="E26" s="110">
        <f t="shared" si="0"/>
        <v>684</v>
      </c>
      <c r="F26" s="150" t="s">
        <v>27</v>
      </c>
      <c r="G26" s="149" t="s">
        <v>28</v>
      </c>
      <c r="H26" s="150" t="s">
        <v>17</v>
      </c>
      <c r="I26" s="199"/>
      <c r="J26" s="200"/>
      <c r="K26" s="75"/>
      <c r="L26" s="196"/>
    </row>
    <row r="27" spans="1:12" s="197" customFormat="1" ht="51">
      <c r="A27" s="148">
        <v>18</v>
      </c>
      <c r="B27" s="76" t="s">
        <v>41</v>
      </c>
      <c r="C27" s="75" t="s">
        <v>26</v>
      </c>
      <c r="D27" s="148">
        <v>22</v>
      </c>
      <c r="E27" s="110">
        <f t="shared" si="0"/>
        <v>396</v>
      </c>
      <c r="F27" s="150" t="s">
        <v>27</v>
      </c>
      <c r="G27" s="149" t="s">
        <v>28</v>
      </c>
      <c r="H27" s="150" t="s">
        <v>17</v>
      </c>
      <c r="I27" s="199"/>
      <c r="J27" s="200"/>
      <c r="K27" s="75"/>
      <c r="L27" s="196"/>
    </row>
    <row r="28" spans="1:12" s="197" customFormat="1" ht="51">
      <c r="A28" s="148">
        <v>19</v>
      </c>
      <c r="B28" s="76" t="s">
        <v>42</v>
      </c>
      <c r="C28" s="75" t="s">
        <v>26</v>
      </c>
      <c r="D28" s="148">
        <v>25</v>
      </c>
      <c r="E28" s="110">
        <f t="shared" si="0"/>
        <v>450</v>
      </c>
      <c r="F28" s="150" t="s">
        <v>27</v>
      </c>
      <c r="G28" s="149" t="s">
        <v>28</v>
      </c>
      <c r="H28" s="150" t="s">
        <v>17</v>
      </c>
      <c r="I28" s="199"/>
      <c r="J28" s="200"/>
      <c r="K28" s="75"/>
      <c r="L28" s="196"/>
    </row>
    <row r="29" spans="1:12" s="197" customFormat="1" ht="51">
      <c r="A29" s="148">
        <v>20</v>
      </c>
      <c r="B29" s="76" t="s">
        <v>43</v>
      </c>
      <c r="C29" s="75" t="s">
        <v>26</v>
      </c>
      <c r="D29" s="148">
        <v>23</v>
      </c>
      <c r="E29" s="110">
        <f t="shared" si="0"/>
        <v>414</v>
      </c>
      <c r="F29" s="150" t="s">
        <v>27</v>
      </c>
      <c r="G29" s="149" t="s">
        <v>28</v>
      </c>
      <c r="H29" s="150" t="s">
        <v>17</v>
      </c>
      <c r="I29" s="199"/>
      <c r="J29" s="200"/>
      <c r="K29" s="75"/>
      <c r="L29" s="196"/>
    </row>
    <row r="30" spans="1:12" s="197" customFormat="1" ht="51">
      <c r="A30" s="148">
        <v>21</v>
      </c>
      <c r="B30" s="76" t="s">
        <v>44</v>
      </c>
      <c r="C30" s="75" t="s">
        <v>26</v>
      </c>
      <c r="D30" s="148">
        <v>23</v>
      </c>
      <c r="E30" s="110">
        <f t="shared" si="0"/>
        <v>414</v>
      </c>
      <c r="F30" s="150" t="s">
        <v>27</v>
      </c>
      <c r="G30" s="149" t="s">
        <v>28</v>
      </c>
      <c r="H30" s="150" t="s">
        <v>17</v>
      </c>
      <c r="I30" s="199"/>
      <c r="J30" s="200"/>
      <c r="K30" s="75"/>
      <c r="L30" s="196"/>
    </row>
    <row r="31" spans="1:12" s="197" customFormat="1" ht="51">
      <c r="A31" s="148">
        <v>22</v>
      </c>
      <c r="B31" s="76" t="s">
        <v>45</v>
      </c>
      <c r="C31" s="75" t="s">
        <v>26</v>
      </c>
      <c r="D31" s="148">
        <v>32</v>
      </c>
      <c r="E31" s="110">
        <f>D31*6</f>
        <v>192</v>
      </c>
      <c r="F31" s="150" t="s">
        <v>46</v>
      </c>
      <c r="G31" s="149" t="s">
        <v>28</v>
      </c>
      <c r="H31" s="150" t="s">
        <v>17</v>
      </c>
      <c r="I31" s="199"/>
      <c r="J31" s="200"/>
      <c r="K31" s="75"/>
      <c r="L31" s="196"/>
    </row>
    <row r="32" spans="1:12" s="197" customFormat="1" ht="51">
      <c r="A32" s="148">
        <v>23</v>
      </c>
      <c r="B32" s="76" t="s">
        <v>47</v>
      </c>
      <c r="C32" s="75" t="s">
        <v>26</v>
      </c>
      <c r="D32" s="148">
        <v>46</v>
      </c>
      <c r="E32" s="110">
        <f>D32*6</f>
        <v>276</v>
      </c>
      <c r="F32" s="150" t="s">
        <v>46</v>
      </c>
      <c r="G32" s="149" t="s">
        <v>28</v>
      </c>
      <c r="H32" s="150" t="s">
        <v>17</v>
      </c>
      <c r="I32" s="199"/>
      <c r="J32" s="200"/>
      <c r="K32" s="75"/>
      <c r="L32" s="196"/>
    </row>
    <row r="33" spans="1:12" s="197" customFormat="1" ht="51">
      <c r="A33" s="148">
        <v>24</v>
      </c>
      <c r="B33" s="76" t="s">
        <v>48</v>
      </c>
      <c r="C33" s="75" t="s">
        <v>26</v>
      </c>
      <c r="D33" s="148">
        <v>48</v>
      </c>
      <c r="E33" s="110">
        <f>D33*6</f>
        <v>288</v>
      </c>
      <c r="F33" s="150" t="s">
        <v>46</v>
      </c>
      <c r="G33" s="149" t="s">
        <v>28</v>
      </c>
      <c r="H33" s="150" t="s">
        <v>17</v>
      </c>
      <c r="I33" s="199"/>
      <c r="J33" s="200"/>
      <c r="K33" s="75"/>
      <c r="L33" s="196"/>
    </row>
    <row r="34" spans="1:12" s="197" customFormat="1" ht="51">
      <c r="A34" s="148">
        <v>25</v>
      </c>
      <c r="B34" s="76" t="s">
        <v>49</v>
      </c>
      <c r="C34" s="75" t="s">
        <v>26</v>
      </c>
      <c r="D34" s="148">
        <v>51</v>
      </c>
      <c r="E34" s="110">
        <f>D34*6</f>
        <v>306</v>
      </c>
      <c r="F34" s="150" t="s">
        <v>46</v>
      </c>
      <c r="G34" s="149" t="s">
        <v>28</v>
      </c>
      <c r="H34" s="150" t="s">
        <v>17</v>
      </c>
      <c r="I34" s="199"/>
      <c r="J34" s="200"/>
      <c r="K34" s="75"/>
      <c r="L34" s="196"/>
    </row>
    <row r="35" spans="1:12" s="197" customFormat="1" ht="38.25">
      <c r="A35" s="148">
        <v>26</v>
      </c>
      <c r="B35" s="76" t="s">
        <v>50</v>
      </c>
      <c r="C35" s="75" t="s">
        <v>26</v>
      </c>
      <c r="D35" s="148">
        <v>48</v>
      </c>
      <c r="E35" s="110">
        <f>D35*18</f>
        <v>864</v>
      </c>
      <c r="F35" s="150" t="s">
        <v>51</v>
      </c>
      <c r="G35" s="75" t="s">
        <v>22</v>
      </c>
      <c r="H35" s="150" t="s">
        <v>17</v>
      </c>
      <c r="I35" s="199"/>
      <c r="J35" s="200"/>
      <c r="K35" s="75"/>
      <c r="L35" s="196"/>
    </row>
    <row r="36" spans="1:12" s="197" customFormat="1" ht="38.25">
      <c r="A36" s="148">
        <v>27</v>
      </c>
      <c r="B36" s="76" t="s">
        <v>52</v>
      </c>
      <c r="C36" s="75" t="s">
        <v>26</v>
      </c>
      <c r="D36" s="148">
        <v>59</v>
      </c>
      <c r="E36" s="110">
        <f>D36*18</f>
        <v>1062</v>
      </c>
      <c r="F36" s="150" t="s">
        <v>51</v>
      </c>
      <c r="G36" s="75" t="s">
        <v>22</v>
      </c>
      <c r="H36" s="150" t="s">
        <v>17</v>
      </c>
      <c r="I36" s="199"/>
      <c r="J36" s="200"/>
      <c r="K36" s="75"/>
      <c r="L36" s="196"/>
    </row>
    <row r="37" spans="1:12" s="197" customFormat="1" ht="38.25">
      <c r="A37" s="148">
        <v>28</v>
      </c>
      <c r="B37" s="76" t="s">
        <v>53</v>
      </c>
      <c r="C37" s="75" t="s">
        <v>26</v>
      </c>
      <c r="D37" s="148">
        <v>44</v>
      </c>
      <c r="E37" s="110">
        <f>D37*18</f>
        <v>792</v>
      </c>
      <c r="F37" s="150" t="s">
        <v>51</v>
      </c>
      <c r="G37" s="75" t="s">
        <v>22</v>
      </c>
      <c r="H37" s="150" t="s">
        <v>17</v>
      </c>
      <c r="I37" s="199"/>
      <c r="J37" s="200"/>
      <c r="K37" s="75"/>
      <c r="L37" s="196"/>
    </row>
    <row r="38" spans="1:12" s="197" customFormat="1" ht="38.25">
      <c r="A38" s="148">
        <v>29</v>
      </c>
      <c r="B38" s="76" t="s">
        <v>54</v>
      </c>
      <c r="C38" s="75" t="s">
        <v>26</v>
      </c>
      <c r="D38" s="148">
        <v>5</v>
      </c>
      <c r="E38" s="110">
        <f>D38*12</f>
        <v>60</v>
      </c>
      <c r="F38" s="150" t="s">
        <v>55</v>
      </c>
      <c r="G38" s="75" t="s">
        <v>22</v>
      </c>
      <c r="H38" s="150" t="s">
        <v>17</v>
      </c>
      <c r="I38" s="199"/>
      <c r="J38" s="200"/>
      <c r="K38" s="75"/>
      <c r="L38" s="196"/>
    </row>
    <row r="39" spans="1:12" s="197" customFormat="1" ht="38.25">
      <c r="A39" s="148">
        <v>30</v>
      </c>
      <c r="B39" s="76" t="s">
        <v>56</v>
      </c>
      <c r="C39" s="75" t="s">
        <v>26</v>
      </c>
      <c r="D39" s="148">
        <v>17</v>
      </c>
      <c r="E39" s="110">
        <f>D39*18</f>
        <v>306</v>
      </c>
      <c r="F39" s="150" t="s">
        <v>51</v>
      </c>
      <c r="G39" s="75" t="s">
        <v>22</v>
      </c>
      <c r="H39" s="150" t="s">
        <v>17</v>
      </c>
      <c r="I39" s="199"/>
      <c r="J39" s="200"/>
      <c r="K39" s="75"/>
      <c r="L39" s="196"/>
    </row>
    <row r="40" spans="1:12" s="197" customFormat="1" ht="55.5" customHeight="1">
      <c r="A40" s="148">
        <v>31</v>
      </c>
      <c r="B40" s="76" t="s">
        <v>57</v>
      </c>
      <c r="C40" s="148" t="s">
        <v>58</v>
      </c>
      <c r="D40" s="148">
        <v>38</v>
      </c>
      <c r="E40" s="110">
        <f>38*25</f>
        <v>950</v>
      </c>
      <c r="F40" s="75" t="s">
        <v>21</v>
      </c>
      <c r="G40" s="75" t="s">
        <v>59</v>
      </c>
      <c r="H40" s="150" t="s">
        <v>17</v>
      </c>
      <c r="I40" s="150"/>
      <c r="J40" s="79"/>
      <c r="K40" s="75"/>
      <c r="L40" s="196"/>
    </row>
    <row r="41" spans="1:12" s="197" customFormat="1" ht="55.5" customHeight="1">
      <c r="A41" s="148">
        <v>32</v>
      </c>
      <c r="B41" s="76" t="s">
        <v>60</v>
      </c>
      <c r="C41" s="148" t="s">
        <v>20</v>
      </c>
      <c r="D41" s="148">
        <v>17</v>
      </c>
      <c r="E41" s="110">
        <f>17*6</f>
        <v>102</v>
      </c>
      <c r="F41" s="75" t="s">
        <v>51</v>
      </c>
      <c r="G41" s="75" t="s">
        <v>59</v>
      </c>
      <c r="H41" s="150" t="s">
        <v>17</v>
      </c>
      <c r="I41" s="150"/>
      <c r="J41" s="79"/>
      <c r="K41" s="75"/>
      <c r="L41" s="196"/>
    </row>
    <row r="42" spans="1:12" s="197" customFormat="1" ht="55.5" customHeight="1">
      <c r="A42" s="148">
        <v>33</v>
      </c>
      <c r="B42" s="76" t="s">
        <v>61</v>
      </c>
      <c r="C42" s="148" t="s">
        <v>20</v>
      </c>
      <c r="D42" s="148">
        <v>60</v>
      </c>
      <c r="E42" s="110">
        <f>60*18</f>
        <v>1080</v>
      </c>
      <c r="F42" s="75" t="s">
        <v>21</v>
      </c>
      <c r="G42" s="75" t="s">
        <v>59</v>
      </c>
      <c r="H42" s="150" t="s">
        <v>17</v>
      </c>
      <c r="I42" s="150"/>
      <c r="J42" s="198"/>
      <c r="K42" s="75"/>
      <c r="L42" s="196"/>
    </row>
    <row r="43" spans="1:10" s="148" customFormat="1" ht="55.5" customHeight="1">
      <c r="A43" s="148">
        <v>34</v>
      </c>
      <c r="B43" s="148" t="s">
        <v>62</v>
      </c>
      <c r="C43" s="148" t="s">
        <v>20</v>
      </c>
      <c r="D43" s="148">
        <v>446</v>
      </c>
      <c r="E43" s="110">
        <f>446*34</f>
        <v>15164</v>
      </c>
      <c r="F43" s="148" t="s">
        <v>21</v>
      </c>
      <c r="G43" s="148" t="s">
        <v>59</v>
      </c>
      <c r="H43" s="148" t="s">
        <v>17</v>
      </c>
      <c r="J43" s="228"/>
    </row>
    <row r="44" spans="1:12" s="197" customFormat="1" ht="55.5" customHeight="1">
      <c r="A44" s="148">
        <v>35</v>
      </c>
      <c r="B44" s="76" t="s">
        <v>63</v>
      </c>
      <c r="C44" s="148" t="s">
        <v>20</v>
      </c>
      <c r="D44" s="148">
        <v>63</v>
      </c>
      <c r="E44" s="110">
        <f>D44*18</f>
        <v>1134</v>
      </c>
      <c r="F44" s="75" t="s">
        <v>21</v>
      </c>
      <c r="G44" s="75" t="s">
        <v>59</v>
      </c>
      <c r="H44" s="75" t="s">
        <v>17</v>
      </c>
      <c r="I44" s="150"/>
      <c r="J44" s="198"/>
      <c r="K44" s="75"/>
      <c r="L44" s="196"/>
    </row>
    <row r="45" spans="1:12" s="197" customFormat="1" ht="25.5">
      <c r="A45" s="75">
        <v>36</v>
      </c>
      <c r="B45" s="75" t="s">
        <v>64</v>
      </c>
      <c r="C45" s="75" t="s">
        <v>20</v>
      </c>
      <c r="D45" s="75">
        <v>1144</v>
      </c>
      <c r="E45" s="110">
        <v>33725.34</v>
      </c>
      <c r="F45" s="75" t="s">
        <v>65</v>
      </c>
      <c r="G45" s="75" t="s">
        <v>66</v>
      </c>
      <c r="H45" s="75" t="s">
        <v>17</v>
      </c>
      <c r="I45" s="75"/>
      <c r="J45" s="216"/>
      <c r="K45" s="75"/>
      <c r="L45" s="196"/>
    </row>
    <row r="46" spans="1:12" s="197" customFormat="1" ht="63.75">
      <c r="A46" s="75">
        <v>37</v>
      </c>
      <c r="B46" s="75" t="s">
        <v>296</v>
      </c>
      <c r="C46" s="75" t="s">
        <v>20</v>
      </c>
      <c r="D46" s="75">
        <v>141</v>
      </c>
      <c r="E46" s="110">
        <f>141*34</f>
        <v>4794</v>
      </c>
      <c r="F46" s="75" t="s">
        <v>92</v>
      </c>
      <c r="G46" s="75" t="s">
        <v>297</v>
      </c>
      <c r="H46" s="150" t="s">
        <v>17</v>
      </c>
      <c r="I46" s="75"/>
      <c r="J46" s="229"/>
      <c r="K46" s="75"/>
      <c r="L46" s="196"/>
    </row>
    <row r="47" spans="1:12" s="23" customFormat="1" ht="12.75" customHeight="1">
      <c r="A47" s="14"/>
      <c r="B47" s="15"/>
      <c r="C47" s="15" t="s">
        <v>67</v>
      </c>
      <c r="D47" s="15"/>
      <c r="E47" s="16">
        <f>SUM(E10:E46)</f>
        <v>71274.37</v>
      </c>
      <c r="F47" s="17"/>
      <c r="G47" s="18"/>
      <c r="H47" s="19"/>
      <c r="I47" s="20"/>
      <c r="J47" s="21"/>
      <c r="K47" s="18"/>
      <c r="L47" s="22"/>
    </row>
    <row r="48" spans="1:12" s="23" customFormat="1" ht="12.75">
      <c r="A48" s="24"/>
      <c r="B48" s="25"/>
      <c r="C48" s="25"/>
      <c r="D48" s="25"/>
      <c r="E48" s="26"/>
      <c r="F48" s="27"/>
      <c r="G48" s="27"/>
      <c r="H48" s="28"/>
      <c r="I48" s="28"/>
      <c r="J48" s="4"/>
      <c r="K48" s="5"/>
      <c r="L48" s="29"/>
    </row>
    <row r="49" spans="1:12" s="23" customFormat="1" ht="25.5" customHeight="1">
      <c r="A49" s="1"/>
      <c r="B49" s="25"/>
      <c r="C49" s="25"/>
      <c r="D49" s="25"/>
      <c r="E49" s="26"/>
      <c r="F49" s="27"/>
      <c r="G49" s="27"/>
      <c r="H49" s="28"/>
      <c r="I49" s="28"/>
      <c r="J49" s="4"/>
      <c r="K49" s="5"/>
      <c r="L49" s="29"/>
    </row>
    <row r="50" spans="1:12" s="23" customFormat="1" ht="25.5" customHeight="1">
      <c r="A50" s="30" t="s">
        <v>68</v>
      </c>
      <c r="B50" s="1"/>
      <c r="C50" s="1"/>
      <c r="D50" s="1"/>
      <c r="E50" s="1"/>
      <c r="F50" s="2"/>
      <c r="G50" s="3"/>
      <c r="H50" s="31"/>
      <c r="I50" s="31"/>
      <c r="J50" s="4"/>
      <c r="K50" s="5"/>
      <c r="L50" s="29"/>
    </row>
    <row r="51" spans="1:12" s="23" customFormat="1" ht="25.5" customHeight="1">
      <c r="A51" s="13" t="s">
        <v>4</v>
      </c>
      <c r="B51" s="13" t="s">
        <v>5</v>
      </c>
      <c r="C51" s="13" t="s">
        <v>6</v>
      </c>
      <c r="D51" s="13" t="s">
        <v>7</v>
      </c>
      <c r="E51" s="13" t="s">
        <v>8</v>
      </c>
      <c r="F51" s="17" t="s">
        <v>9</v>
      </c>
      <c r="G51" s="17" t="s">
        <v>10</v>
      </c>
      <c r="H51" s="13" t="s">
        <v>11</v>
      </c>
      <c r="I51" s="13" t="s">
        <v>12</v>
      </c>
      <c r="J51" s="13"/>
      <c r="K51" s="13"/>
      <c r="L51" s="13"/>
    </row>
    <row r="52" spans="1:12" s="23" customFormat="1" ht="38.25">
      <c r="A52" s="14">
        <v>1</v>
      </c>
      <c r="B52" s="14" t="s">
        <v>69</v>
      </c>
      <c r="C52" s="14" t="s">
        <v>70</v>
      </c>
      <c r="D52" s="14">
        <f>256/5</f>
        <v>51.2</v>
      </c>
      <c r="E52" s="32">
        <f>5120/5</f>
        <v>1024</v>
      </c>
      <c r="F52" s="33" t="s">
        <v>51</v>
      </c>
      <c r="G52" s="18" t="s">
        <v>22</v>
      </c>
      <c r="H52" s="20" t="s">
        <v>23</v>
      </c>
      <c r="I52" s="34"/>
      <c r="J52" s="35"/>
      <c r="K52" s="18"/>
      <c r="L52" s="22"/>
    </row>
    <row r="53" spans="1:12" s="197" customFormat="1" ht="38.25">
      <c r="A53" s="148">
        <v>2</v>
      </c>
      <c r="B53" s="148" t="s">
        <v>71</v>
      </c>
      <c r="C53" s="148" t="s">
        <v>298</v>
      </c>
      <c r="D53" s="148">
        <v>10825</v>
      </c>
      <c r="E53" s="84">
        <v>0</v>
      </c>
      <c r="F53" s="33" t="s">
        <v>51</v>
      </c>
      <c r="G53" s="75" t="s">
        <v>299</v>
      </c>
      <c r="H53" s="150" t="s">
        <v>17</v>
      </c>
      <c r="I53" s="201"/>
      <c r="J53" s="79"/>
      <c r="K53" s="75"/>
      <c r="L53" s="196"/>
    </row>
    <row r="54" spans="1:12" s="23" customFormat="1" ht="12.75">
      <c r="A54" s="36"/>
      <c r="B54" s="15"/>
      <c r="C54" s="15" t="s">
        <v>67</v>
      </c>
      <c r="D54" s="15" t="s">
        <v>14</v>
      </c>
      <c r="E54" s="16">
        <f>SUM(E52:E52)</f>
        <v>1024</v>
      </c>
      <c r="F54" s="17"/>
      <c r="G54" s="17"/>
      <c r="H54" s="19"/>
      <c r="I54" s="37"/>
      <c r="J54" s="35"/>
      <c r="K54" s="18"/>
      <c r="L54" s="22"/>
    </row>
    <row r="55" spans="1:12" s="23" customFormat="1" ht="12.75">
      <c r="A55" s="1"/>
      <c r="B55" s="25"/>
      <c r="C55" s="25"/>
      <c r="D55" s="25"/>
      <c r="E55" s="26"/>
      <c r="F55" s="27"/>
      <c r="G55" s="27"/>
      <c r="H55" s="28"/>
      <c r="I55" s="28"/>
      <c r="J55" s="38"/>
      <c r="K55" s="39"/>
      <c r="L55" s="40"/>
    </row>
    <row r="56" spans="1:12" s="23" customFormat="1" ht="12.75">
      <c r="A56" s="30" t="s">
        <v>72</v>
      </c>
      <c r="B56" s="1"/>
      <c r="C56" s="1"/>
      <c r="D56" s="1"/>
      <c r="E56" s="1"/>
      <c r="F56" s="2"/>
      <c r="G56" s="3"/>
      <c r="H56" s="31"/>
      <c r="I56" s="31"/>
      <c r="J56" s="38"/>
      <c r="K56" s="39"/>
      <c r="L56" s="40"/>
    </row>
    <row r="57" spans="1:12" s="23" customFormat="1" ht="38.25">
      <c r="A57" s="13" t="s">
        <v>4</v>
      </c>
      <c r="B57" s="13" t="s">
        <v>5</v>
      </c>
      <c r="C57" s="13" t="s">
        <v>6</v>
      </c>
      <c r="D57" s="13" t="s">
        <v>7</v>
      </c>
      <c r="E57" s="13" t="s">
        <v>8</v>
      </c>
      <c r="F57" s="17" t="s">
        <v>9</v>
      </c>
      <c r="G57" s="17" t="s">
        <v>10</v>
      </c>
      <c r="H57" s="13" t="s">
        <v>11</v>
      </c>
      <c r="I57" s="41" t="s">
        <v>12</v>
      </c>
      <c r="J57" s="42"/>
      <c r="K57" s="42"/>
      <c r="L57" s="42"/>
    </row>
    <row r="58" spans="1:12" s="50" customFormat="1" ht="38.25">
      <c r="A58" s="43">
        <v>1</v>
      </c>
      <c r="B58" s="43" t="s">
        <v>73</v>
      </c>
      <c r="C58" s="43" t="s">
        <v>74</v>
      </c>
      <c r="D58" s="44">
        <v>90</v>
      </c>
      <c r="E58" s="45">
        <f>20*90</f>
        <v>1800</v>
      </c>
      <c r="F58" s="46" t="s">
        <v>21</v>
      </c>
      <c r="G58" s="18" t="s">
        <v>22</v>
      </c>
      <c r="H58" s="20"/>
      <c r="I58" s="47"/>
      <c r="J58" s="48"/>
      <c r="K58" s="18"/>
      <c r="L58" s="49"/>
    </row>
    <row r="59" spans="1:12" s="50" customFormat="1" ht="12.75">
      <c r="A59" s="51"/>
      <c r="B59" s="52"/>
      <c r="C59" s="52" t="s">
        <v>67</v>
      </c>
      <c r="D59" s="52"/>
      <c r="E59" s="16">
        <f>SUM(E58:E58)</f>
        <v>1800</v>
      </c>
      <c r="F59" s="53"/>
      <c r="G59" s="53"/>
      <c r="H59" s="54"/>
      <c r="I59" s="55"/>
      <c r="J59" s="35"/>
      <c r="K59" s="18"/>
      <c r="L59" s="49"/>
    </row>
    <row r="60" spans="2:9" ht="12.75">
      <c r="B60" s="25"/>
      <c r="C60" s="25"/>
      <c r="D60" s="25"/>
      <c r="E60" s="56"/>
      <c r="F60" s="27"/>
      <c r="G60" s="27"/>
      <c r="H60" s="28"/>
      <c r="I60" s="28"/>
    </row>
    <row r="61" spans="2:9" ht="12.75">
      <c r="B61" s="25"/>
      <c r="C61" s="25"/>
      <c r="D61" s="25"/>
      <c r="E61" s="26"/>
      <c r="F61" s="27"/>
      <c r="G61" s="27"/>
      <c r="H61" s="28"/>
      <c r="I61" s="28"/>
    </row>
    <row r="62" spans="2:9" ht="12.75">
      <c r="B62" s="25"/>
      <c r="C62" s="25"/>
      <c r="D62" s="25"/>
      <c r="E62" s="56"/>
      <c r="F62" s="27"/>
      <c r="G62" s="27"/>
      <c r="H62" s="28"/>
      <c r="I62" s="28"/>
    </row>
    <row r="63" spans="1:9" ht="12.75">
      <c r="A63" s="30" t="s">
        <v>75</v>
      </c>
      <c r="H63" s="31"/>
      <c r="I63" s="31"/>
    </row>
    <row r="64" spans="1:12" ht="38.25">
      <c r="A64" s="13" t="s">
        <v>4</v>
      </c>
      <c r="B64" s="13" t="s">
        <v>5</v>
      </c>
      <c r="C64" s="13" t="s">
        <v>6</v>
      </c>
      <c r="D64" s="13" t="s">
        <v>7</v>
      </c>
      <c r="E64" s="13" t="s">
        <v>8</v>
      </c>
      <c r="F64" s="17" t="s">
        <v>9</v>
      </c>
      <c r="G64" s="17" t="s">
        <v>10</v>
      </c>
      <c r="H64" s="13" t="s">
        <v>11</v>
      </c>
      <c r="I64" s="13" t="s">
        <v>12</v>
      </c>
      <c r="J64" s="13"/>
      <c r="K64" s="13"/>
      <c r="L64" s="13"/>
    </row>
    <row r="65" spans="1:14" ht="51.75" customHeight="1">
      <c r="A65" s="14">
        <v>1</v>
      </c>
      <c r="B65" s="14" t="s">
        <v>76</v>
      </c>
      <c r="C65" s="14" t="s">
        <v>77</v>
      </c>
      <c r="D65" s="14">
        <v>4957</v>
      </c>
      <c r="E65" s="32">
        <v>0</v>
      </c>
      <c r="F65" s="18" t="s">
        <v>21</v>
      </c>
      <c r="G65" s="18" t="s">
        <v>78</v>
      </c>
      <c r="H65" s="20" t="s">
        <v>79</v>
      </c>
      <c r="I65" s="20"/>
      <c r="J65" s="35"/>
      <c r="K65" s="18"/>
      <c r="L65" s="57"/>
      <c r="N65" s="58"/>
    </row>
    <row r="66" spans="1:12" ht="12.75">
      <c r="A66" s="14"/>
      <c r="B66" s="15"/>
      <c r="C66" s="15" t="s">
        <v>67</v>
      </c>
      <c r="D66" s="15"/>
      <c r="E66" s="59">
        <f>SUM(E65:E65)</f>
        <v>0</v>
      </c>
      <c r="F66" s="17"/>
      <c r="G66" s="17"/>
      <c r="H66" s="19"/>
      <c r="I66" s="19"/>
      <c r="J66" s="35"/>
      <c r="K66" s="18"/>
      <c r="L66" s="57"/>
    </row>
    <row r="67" spans="1:9" ht="12.75">
      <c r="A67" s="60"/>
      <c r="B67" s="25"/>
      <c r="C67" s="25"/>
      <c r="D67" s="25"/>
      <c r="E67" s="56"/>
      <c r="F67" s="27"/>
      <c r="G67" s="27"/>
      <c r="H67" s="28"/>
      <c r="I67" s="28"/>
    </row>
    <row r="68" spans="2:9" ht="15">
      <c r="B68" s="61"/>
      <c r="C68" s="61"/>
      <c r="D68" s="61"/>
      <c r="E68" s="62"/>
      <c r="F68" s="63"/>
      <c r="G68" s="63"/>
      <c r="H68" s="64"/>
      <c r="I68" s="7"/>
    </row>
    <row r="69" spans="1:12" ht="12.75">
      <c r="A69" s="30" t="s">
        <v>80</v>
      </c>
      <c r="H69" s="31"/>
      <c r="I69" s="31"/>
      <c r="L69" s="23"/>
    </row>
    <row r="70" spans="1:12" ht="38.25">
      <c r="A70" s="13" t="s">
        <v>4</v>
      </c>
      <c r="B70" s="13" t="s">
        <v>5</v>
      </c>
      <c r="C70" s="13" t="s">
        <v>6</v>
      </c>
      <c r="D70" s="13" t="s">
        <v>7</v>
      </c>
      <c r="E70" s="13" t="s">
        <v>8</v>
      </c>
      <c r="F70" s="17" t="s">
        <v>9</v>
      </c>
      <c r="G70" s="17" t="s">
        <v>10</v>
      </c>
      <c r="H70" s="13" t="s">
        <v>11</v>
      </c>
      <c r="I70" s="13" t="s">
        <v>12</v>
      </c>
      <c r="J70" s="13"/>
      <c r="K70" s="13"/>
      <c r="L70" s="13"/>
    </row>
    <row r="71" spans="1:12" ht="38.25">
      <c r="A71" s="14">
        <v>1</v>
      </c>
      <c r="B71" s="14" t="s">
        <v>81</v>
      </c>
      <c r="C71" s="14" t="s">
        <v>82</v>
      </c>
      <c r="D71" s="14">
        <v>68</v>
      </c>
      <c r="E71" s="84">
        <f>68*20</f>
        <v>1360</v>
      </c>
      <c r="F71" s="18" t="s">
        <v>21</v>
      </c>
      <c r="G71" s="18" t="s">
        <v>22</v>
      </c>
      <c r="H71" s="65" t="s">
        <v>17</v>
      </c>
      <c r="I71" s="20"/>
      <c r="J71" s="35"/>
      <c r="K71" s="18"/>
      <c r="L71" s="57"/>
    </row>
    <row r="72" spans="1:12" ht="38.25">
      <c r="A72" s="14">
        <v>2</v>
      </c>
      <c r="B72" s="43" t="s">
        <v>83</v>
      </c>
      <c r="C72" s="14" t="s">
        <v>82</v>
      </c>
      <c r="D72" s="14">
        <v>597</v>
      </c>
      <c r="E72" s="84">
        <f>597*20</f>
        <v>11940</v>
      </c>
      <c r="F72" s="18" t="s">
        <v>21</v>
      </c>
      <c r="G72" s="18" t="s">
        <v>22</v>
      </c>
      <c r="H72" s="65" t="s">
        <v>17</v>
      </c>
      <c r="I72" s="20"/>
      <c r="J72" s="35"/>
      <c r="K72" s="18"/>
      <c r="L72" s="57"/>
    </row>
    <row r="73" spans="1:12" ht="47.25" customHeight="1">
      <c r="A73" s="14">
        <v>3</v>
      </c>
      <c r="B73" s="43" t="s">
        <v>84</v>
      </c>
      <c r="C73" s="14" t="s">
        <v>82</v>
      </c>
      <c r="D73" s="14">
        <v>339</v>
      </c>
      <c r="E73" s="32">
        <v>0</v>
      </c>
      <c r="F73" s="18" t="s">
        <v>21</v>
      </c>
      <c r="G73" s="18" t="s">
        <v>22</v>
      </c>
      <c r="H73" s="65" t="s">
        <v>17</v>
      </c>
      <c r="I73" s="20"/>
      <c r="J73" s="35"/>
      <c r="K73" s="18"/>
      <c r="L73" s="57"/>
    </row>
    <row r="74" spans="1:12" ht="15">
      <c r="A74" s="66"/>
      <c r="B74" s="67"/>
      <c r="C74" s="66" t="s">
        <v>67</v>
      </c>
      <c r="D74" s="66"/>
      <c r="E74" s="68">
        <f>SUM(E71:E73)</f>
        <v>13300</v>
      </c>
      <c r="F74" s="69"/>
      <c r="G74" s="69"/>
      <c r="H74" s="70"/>
      <c r="I74" s="71"/>
      <c r="J74" s="35"/>
      <c r="K74" s="18"/>
      <c r="L74" s="57"/>
    </row>
    <row r="75" spans="1:9" ht="15">
      <c r="A75" s="61"/>
      <c r="B75" s="61"/>
      <c r="C75" s="61"/>
      <c r="D75" s="61"/>
      <c r="E75" s="72"/>
      <c r="F75" s="63"/>
      <c r="G75" s="63"/>
      <c r="H75" s="64"/>
      <c r="I75" s="73"/>
    </row>
    <row r="76" spans="1:9" ht="12.75">
      <c r="A76" s="30" t="s">
        <v>85</v>
      </c>
      <c r="H76" s="31"/>
      <c r="I76" s="31"/>
    </row>
    <row r="77" spans="1:12" ht="38.25">
      <c r="A77" s="13" t="s">
        <v>4</v>
      </c>
      <c r="B77" s="13" t="s">
        <v>5</v>
      </c>
      <c r="C77" s="13" t="s">
        <v>6</v>
      </c>
      <c r="D77" s="13" t="s">
        <v>7</v>
      </c>
      <c r="E77" s="13" t="s">
        <v>8</v>
      </c>
      <c r="F77" s="17" t="s">
        <v>9</v>
      </c>
      <c r="G77" s="17" t="s">
        <v>10</v>
      </c>
      <c r="H77" s="13" t="s">
        <v>11</v>
      </c>
      <c r="I77" s="13" t="s">
        <v>12</v>
      </c>
      <c r="J77" s="13"/>
      <c r="K77" s="13"/>
      <c r="L77" s="13"/>
    </row>
    <row r="78" spans="1:12" ht="38.25">
      <c r="A78" s="18">
        <v>1</v>
      </c>
      <c r="B78" s="18" t="s">
        <v>86</v>
      </c>
      <c r="C78" s="18" t="s">
        <v>87</v>
      </c>
      <c r="D78" s="18">
        <v>170</v>
      </c>
      <c r="E78" s="32">
        <v>1700</v>
      </c>
      <c r="F78" s="18" t="s">
        <v>21</v>
      </c>
      <c r="G78" s="18" t="s">
        <v>22</v>
      </c>
      <c r="H78" s="65" t="s">
        <v>23</v>
      </c>
      <c r="I78" s="74"/>
      <c r="J78" s="35"/>
      <c r="K78" s="18"/>
      <c r="L78" s="57"/>
    </row>
    <row r="79" spans="1:12" ht="15">
      <c r="A79" s="66"/>
      <c r="B79" s="67"/>
      <c r="C79" s="66" t="s">
        <v>67</v>
      </c>
      <c r="D79" s="66"/>
      <c r="E79" s="59">
        <f>SUM(E78:E78)</f>
        <v>1700</v>
      </c>
      <c r="F79" s="69"/>
      <c r="G79" s="69"/>
      <c r="H79" s="70"/>
      <c r="I79" s="71"/>
      <c r="J79" s="35"/>
      <c r="K79" s="18"/>
      <c r="L79" s="57"/>
    </row>
    <row r="80" spans="1:9" ht="15">
      <c r="A80" s="61"/>
      <c r="B80" s="61"/>
      <c r="C80" s="61"/>
      <c r="D80" s="61"/>
      <c r="E80" s="72"/>
      <c r="F80" s="63"/>
      <c r="G80" s="63"/>
      <c r="H80" s="64"/>
      <c r="I80" s="73"/>
    </row>
    <row r="81" spans="1:9" ht="15">
      <c r="A81" s="61"/>
      <c r="B81" s="61"/>
      <c r="C81" s="61"/>
      <c r="D81" s="61"/>
      <c r="E81" s="72"/>
      <c r="F81" s="63"/>
      <c r="G81" s="63"/>
      <c r="H81" s="64" t="s">
        <v>88</v>
      </c>
      <c r="I81" s="73"/>
    </row>
    <row r="82" spans="1:9" ht="12.75">
      <c r="A82" s="30" t="s">
        <v>89</v>
      </c>
      <c r="H82" s="31"/>
      <c r="I82" s="31"/>
    </row>
    <row r="83" spans="1:12" ht="38.25">
      <c r="A83" s="13" t="s">
        <v>4</v>
      </c>
      <c r="B83" s="13" t="s">
        <v>5</v>
      </c>
      <c r="C83" s="13" t="s">
        <v>6</v>
      </c>
      <c r="D83" s="13" t="s">
        <v>7</v>
      </c>
      <c r="E83" s="13" t="s">
        <v>8</v>
      </c>
      <c r="F83" s="17" t="s">
        <v>9</v>
      </c>
      <c r="G83" s="17" t="s">
        <v>10</v>
      </c>
      <c r="H83" s="13" t="s">
        <v>11</v>
      </c>
      <c r="I83" s="13" t="s">
        <v>12</v>
      </c>
      <c r="J83" s="13"/>
      <c r="K83" s="13"/>
      <c r="L83" s="13"/>
    </row>
    <row r="84" spans="1:12" s="81" customFormat="1" ht="155.25" customHeight="1">
      <c r="A84" s="75">
        <v>1</v>
      </c>
      <c r="B84" s="75" t="s">
        <v>90</v>
      </c>
      <c r="C84" s="75" t="s">
        <v>20</v>
      </c>
      <c r="D84" s="75">
        <v>832</v>
      </c>
      <c r="E84" s="83">
        <v>15020</v>
      </c>
      <c r="F84" s="75" t="s">
        <v>300</v>
      </c>
      <c r="G84" s="75" t="s">
        <v>22</v>
      </c>
      <c r="H84" s="77" t="s">
        <v>17</v>
      </c>
      <c r="I84" s="78"/>
      <c r="J84" s="202"/>
      <c r="K84" s="75"/>
      <c r="L84" s="80"/>
    </row>
    <row r="85" spans="1:12" s="81" customFormat="1" ht="38.25">
      <c r="A85" s="75">
        <v>2</v>
      </c>
      <c r="B85" s="76" t="s">
        <v>91</v>
      </c>
      <c r="C85" s="75" t="s">
        <v>20</v>
      </c>
      <c r="D85" s="75">
        <v>398</v>
      </c>
      <c r="E85" s="83">
        <f>398*20</f>
        <v>7960</v>
      </c>
      <c r="F85" s="75" t="s">
        <v>92</v>
      </c>
      <c r="G85" s="75" t="s">
        <v>93</v>
      </c>
      <c r="H85" s="77" t="s">
        <v>17</v>
      </c>
      <c r="I85" s="78"/>
      <c r="J85" s="79"/>
      <c r="K85" s="75"/>
      <c r="L85" s="80"/>
    </row>
    <row r="86" spans="1:12" s="81" customFormat="1" ht="38.25">
      <c r="A86" s="75">
        <v>3</v>
      </c>
      <c r="B86" s="82" t="s">
        <v>94</v>
      </c>
      <c r="C86" s="75" t="s">
        <v>20</v>
      </c>
      <c r="D86" s="75">
        <v>183</v>
      </c>
      <c r="E86" s="83">
        <f>183*10.03</f>
        <v>1835.4899999999998</v>
      </c>
      <c r="F86" s="75" t="s">
        <v>21</v>
      </c>
      <c r="G86" s="75" t="s">
        <v>22</v>
      </c>
      <c r="H86" s="77" t="s">
        <v>95</v>
      </c>
      <c r="I86" s="78"/>
      <c r="J86" s="79"/>
      <c r="K86" s="75"/>
      <c r="L86" s="80"/>
    </row>
    <row r="87" spans="1:12" s="81" customFormat="1" ht="38.25">
      <c r="A87" s="75">
        <v>4</v>
      </c>
      <c r="B87" s="82" t="s">
        <v>96</v>
      </c>
      <c r="C87" s="75" t="s">
        <v>20</v>
      </c>
      <c r="D87" s="75">
        <v>71</v>
      </c>
      <c r="E87" s="83">
        <f>71*18</f>
        <v>1278</v>
      </c>
      <c r="F87" s="75" t="s">
        <v>21</v>
      </c>
      <c r="G87" s="75" t="s">
        <v>22</v>
      </c>
      <c r="H87" s="77" t="s">
        <v>17</v>
      </c>
      <c r="I87" s="78"/>
      <c r="J87" s="79"/>
      <c r="K87" s="75"/>
      <c r="L87" s="80"/>
    </row>
    <row r="88" spans="1:12" ht="15">
      <c r="A88" s="66"/>
      <c r="B88" s="67"/>
      <c r="C88" s="66" t="s">
        <v>67</v>
      </c>
      <c r="D88" s="66"/>
      <c r="E88" s="68">
        <f>SUM(E84:E87)</f>
        <v>26093.489999999998</v>
      </c>
      <c r="F88" s="69"/>
      <c r="G88" s="69"/>
      <c r="H88" s="70"/>
      <c r="I88" s="71"/>
      <c r="J88" s="35"/>
      <c r="K88" s="18"/>
      <c r="L88" s="57"/>
    </row>
    <row r="89" spans="1:9" ht="15">
      <c r="A89" s="61"/>
      <c r="B89" s="61"/>
      <c r="C89" s="61"/>
      <c r="D89" s="61"/>
      <c r="E89" s="72"/>
      <c r="F89" s="63"/>
      <c r="G89" s="63"/>
      <c r="H89" s="64"/>
      <c r="I89" s="73"/>
    </row>
    <row r="90" spans="1:12" ht="12.75">
      <c r="A90" s="30" t="s">
        <v>97</v>
      </c>
      <c r="H90" s="31"/>
      <c r="I90" s="31"/>
      <c r="L90" s="23"/>
    </row>
    <row r="91" spans="1:12" ht="38.25">
      <c r="A91" s="13" t="s">
        <v>4</v>
      </c>
      <c r="B91" s="13" t="s">
        <v>5</v>
      </c>
      <c r="C91" s="13" t="s">
        <v>6</v>
      </c>
      <c r="D91" s="13" t="s">
        <v>7</v>
      </c>
      <c r="E91" s="13" t="s">
        <v>8</v>
      </c>
      <c r="F91" s="17" t="s">
        <v>9</v>
      </c>
      <c r="G91" s="17" t="s">
        <v>10</v>
      </c>
      <c r="H91" s="13" t="s">
        <v>11</v>
      </c>
      <c r="I91" s="13" t="s">
        <v>12</v>
      </c>
      <c r="J91" s="13"/>
      <c r="K91" s="13"/>
      <c r="L91" s="13"/>
    </row>
    <row r="92" spans="1:12" ht="25.5">
      <c r="A92" s="14">
        <v>1</v>
      </c>
      <c r="B92" s="14" t="s">
        <v>98</v>
      </c>
      <c r="C92" s="14" t="s">
        <v>99</v>
      </c>
      <c r="D92" s="14">
        <v>421</v>
      </c>
      <c r="E92" s="84">
        <v>0</v>
      </c>
      <c r="F92" s="18" t="s">
        <v>21</v>
      </c>
      <c r="G92" s="18" t="s">
        <v>100</v>
      </c>
      <c r="H92" s="65" t="s">
        <v>17</v>
      </c>
      <c r="I92" s="20"/>
      <c r="J92" s="35"/>
      <c r="K92" s="18"/>
      <c r="L92" s="57"/>
    </row>
    <row r="93" spans="1:12" ht="38.25">
      <c r="A93" s="14">
        <v>2</v>
      </c>
      <c r="B93" s="43" t="s">
        <v>302</v>
      </c>
      <c r="C93" s="14" t="s">
        <v>244</v>
      </c>
      <c r="D93" s="14">
        <v>336</v>
      </c>
      <c r="E93" s="84">
        <f>336*20</f>
        <v>6720</v>
      </c>
      <c r="F93" s="18" t="s">
        <v>21</v>
      </c>
      <c r="G93" s="18" t="s">
        <v>59</v>
      </c>
      <c r="H93" s="65" t="s">
        <v>17</v>
      </c>
      <c r="I93" s="20"/>
      <c r="J93" s="35"/>
      <c r="K93" s="18"/>
      <c r="L93" s="57"/>
    </row>
    <row r="94" spans="1:12" ht="38.25">
      <c r="A94" s="14">
        <v>3</v>
      </c>
      <c r="B94" s="43" t="s">
        <v>303</v>
      </c>
      <c r="C94" s="14" t="s">
        <v>244</v>
      </c>
      <c r="D94" s="14">
        <v>187</v>
      </c>
      <c r="E94" s="84">
        <f>187*20</f>
        <v>3740</v>
      </c>
      <c r="F94" s="18" t="s">
        <v>21</v>
      </c>
      <c r="G94" s="18" t="s">
        <v>59</v>
      </c>
      <c r="H94" s="65" t="s">
        <v>17</v>
      </c>
      <c r="I94" s="20"/>
      <c r="J94" s="35"/>
      <c r="K94" s="18"/>
      <c r="L94" s="57"/>
    </row>
    <row r="95" spans="1:12" ht="38.25">
      <c r="A95" s="14">
        <v>4</v>
      </c>
      <c r="B95" s="43" t="s">
        <v>304</v>
      </c>
      <c r="C95" s="14" t="s">
        <v>244</v>
      </c>
      <c r="D95" s="14">
        <v>17</v>
      </c>
      <c r="E95" s="84">
        <f>17*20</f>
        <v>340</v>
      </c>
      <c r="F95" s="18" t="s">
        <v>21</v>
      </c>
      <c r="G95" s="18" t="s">
        <v>59</v>
      </c>
      <c r="H95" s="65" t="s">
        <v>17</v>
      </c>
      <c r="I95" s="20"/>
      <c r="J95" s="35"/>
      <c r="K95" s="18"/>
      <c r="L95" s="57"/>
    </row>
    <row r="96" spans="1:12" ht="15">
      <c r="A96" s="66"/>
      <c r="B96" s="67"/>
      <c r="C96" s="66" t="s">
        <v>67</v>
      </c>
      <c r="D96" s="66"/>
      <c r="E96" s="68">
        <f>SUM(E92:E95)</f>
        <v>10800</v>
      </c>
      <c r="F96" s="69"/>
      <c r="G96" s="69"/>
      <c r="H96" s="70"/>
      <c r="I96" s="71"/>
      <c r="J96" s="35"/>
      <c r="K96" s="18"/>
      <c r="L96" s="57"/>
    </row>
    <row r="97" spans="1:12" ht="12.75">
      <c r="A97" s="60"/>
      <c r="B97" s="60"/>
      <c r="C97" s="60"/>
      <c r="D97" s="60"/>
      <c r="E97" s="85"/>
      <c r="F97" s="39"/>
      <c r="G97" s="39"/>
      <c r="H97" s="86"/>
      <c r="I97" s="87"/>
      <c r="J97" s="38"/>
      <c r="K97" s="39"/>
      <c r="L97" s="88"/>
    </row>
    <row r="98" spans="1:12" ht="12.75">
      <c r="A98" s="30" t="s">
        <v>101</v>
      </c>
      <c r="H98" s="31"/>
      <c r="I98" s="31"/>
      <c r="L98" s="23"/>
    </row>
    <row r="99" spans="1:12" ht="38.25">
      <c r="A99" s="13" t="s">
        <v>4</v>
      </c>
      <c r="B99" s="13" t="s">
        <v>5</v>
      </c>
      <c r="C99" s="13" t="s">
        <v>6</v>
      </c>
      <c r="D99" s="13" t="s">
        <v>7</v>
      </c>
      <c r="E99" s="13" t="s">
        <v>8</v>
      </c>
      <c r="F99" s="17" t="s">
        <v>9</v>
      </c>
      <c r="G99" s="17" t="s">
        <v>10</v>
      </c>
      <c r="H99" s="13" t="s">
        <v>11</v>
      </c>
      <c r="I99" s="13" t="s">
        <v>12</v>
      </c>
      <c r="J99" s="13"/>
      <c r="K99" s="13"/>
      <c r="L99" s="13"/>
    </row>
    <row r="100" spans="1:12" ht="12.75">
      <c r="A100" s="14"/>
      <c r="B100" s="14"/>
      <c r="C100" s="14"/>
      <c r="D100" s="14"/>
      <c r="E100" s="84"/>
      <c r="F100" s="18"/>
      <c r="G100" s="18"/>
      <c r="H100" s="65"/>
      <c r="I100" s="20"/>
      <c r="J100" s="35"/>
      <c r="K100" s="18"/>
      <c r="L100" s="57"/>
    </row>
    <row r="101" spans="1:12" ht="15">
      <c r="A101" s="66"/>
      <c r="B101" s="67"/>
      <c r="C101" s="66" t="s">
        <v>67</v>
      </c>
      <c r="D101" s="66"/>
      <c r="E101" s="68">
        <f>SUM(E100:E100)</f>
        <v>0</v>
      </c>
      <c r="F101" s="69"/>
      <c r="G101" s="69"/>
      <c r="H101" s="70"/>
      <c r="I101" s="71"/>
      <c r="J101" s="35"/>
      <c r="K101" s="18"/>
      <c r="L101" s="57"/>
    </row>
    <row r="102" spans="1:12" s="81" customFormat="1" ht="12.75">
      <c r="A102" s="89"/>
      <c r="B102" s="89"/>
      <c r="C102" s="89"/>
      <c r="D102" s="89"/>
      <c r="E102" s="85"/>
      <c r="F102" s="90"/>
      <c r="G102" s="90"/>
      <c r="H102" s="91"/>
      <c r="I102" s="92"/>
      <c r="J102" s="93"/>
      <c r="K102" s="90"/>
      <c r="L102" s="94"/>
    </row>
    <row r="103" spans="1:9" ht="15" customHeight="1">
      <c r="A103" s="258" t="s">
        <v>102</v>
      </c>
      <c r="B103" s="258"/>
      <c r="C103" s="258"/>
      <c r="D103" s="258"/>
      <c r="E103" s="203">
        <v>5000</v>
      </c>
      <c r="F103" s="63"/>
      <c r="G103" s="63"/>
      <c r="H103" s="64" t="s">
        <v>88</v>
      </c>
      <c r="I103" s="73"/>
    </row>
    <row r="104" spans="1:9" ht="15">
      <c r="A104" s="61"/>
      <c r="B104" s="61"/>
      <c r="C104" s="61"/>
      <c r="D104" s="61"/>
      <c r="E104" s="72"/>
      <c r="F104" s="63"/>
      <c r="G104" s="63"/>
      <c r="H104" s="64"/>
      <c r="I104" s="73"/>
    </row>
    <row r="105" spans="1:9" ht="15">
      <c r="A105" s="61"/>
      <c r="B105" s="61"/>
      <c r="C105" s="61"/>
      <c r="D105" s="61"/>
      <c r="E105" s="72"/>
      <c r="F105" s="63"/>
      <c r="G105" s="63"/>
      <c r="H105" s="64"/>
      <c r="I105" s="73"/>
    </row>
    <row r="106" spans="2:9" ht="15">
      <c r="B106" s="9"/>
      <c r="C106" s="9"/>
      <c r="D106" s="9"/>
      <c r="E106" s="95" t="s">
        <v>103</v>
      </c>
      <c r="F106" s="96"/>
      <c r="G106" s="97"/>
      <c r="H106" s="98"/>
      <c r="I106" s="99"/>
    </row>
    <row r="107" spans="1:9" ht="15">
      <c r="A107" s="246" t="s">
        <v>312</v>
      </c>
      <c r="B107" s="246"/>
      <c r="C107" s="246"/>
      <c r="D107" s="100"/>
      <c r="E107" s="101">
        <f>+E47+E54+E59+E66+E74+E79+E88+E96+E101+E103</f>
        <v>130991.85999999999</v>
      </c>
      <c r="F107" s="102"/>
      <c r="G107" s="103"/>
      <c r="H107" s="103"/>
      <c r="I107" s="99"/>
    </row>
    <row r="108" spans="1:9" ht="15" customHeight="1">
      <c r="A108" s="247"/>
      <c r="B108" s="247"/>
      <c r="C108" s="247"/>
      <c r="D108" s="247"/>
      <c r="E108" s="62"/>
      <c r="F108" s="103"/>
      <c r="G108" s="103"/>
      <c r="H108" s="103"/>
      <c r="I108" s="7"/>
    </row>
    <row r="109" spans="1:12" s="106" customFormat="1" ht="15" customHeight="1">
      <c r="A109" s="254" t="s">
        <v>104</v>
      </c>
      <c r="B109" s="254"/>
      <c r="C109" s="254"/>
      <c r="D109" s="254"/>
      <c r="E109" s="62"/>
      <c r="F109" s="103"/>
      <c r="G109" s="103"/>
      <c r="H109" s="62"/>
      <c r="I109" s="7"/>
      <c r="J109" s="4"/>
      <c r="K109" s="104"/>
      <c r="L109" s="105"/>
    </row>
    <row r="110" spans="1:12" s="106" customFormat="1" ht="15" customHeight="1">
      <c r="A110" s="63"/>
      <c r="B110" s="63"/>
      <c r="C110" s="63"/>
      <c r="D110" s="63"/>
      <c r="E110" s="62"/>
      <c r="F110" s="103"/>
      <c r="G110" s="103"/>
      <c r="H110" s="62"/>
      <c r="I110" s="7"/>
      <c r="J110" s="4"/>
      <c r="K110" s="104"/>
      <c r="L110" s="105"/>
    </row>
    <row r="111" spans="1:12" s="106" customFormat="1" ht="15" customHeight="1">
      <c r="A111" s="254" t="s">
        <v>105</v>
      </c>
      <c r="B111" s="254"/>
      <c r="C111" s="254"/>
      <c r="D111" s="254"/>
      <c r="E111" s="62"/>
      <c r="F111" s="107"/>
      <c r="G111" s="108"/>
      <c r="H111" s="109"/>
      <c r="I111" s="1"/>
      <c r="J111" s="4"/>
      <c r="K111" s="104"/>
      <c r="L111" s="105"/>
    </row>
    <row r="112" spans="1:12" ht="38.25">
      <c r="A112" s="13" t="s">
        <v>4</v>
      </c>
      <c r="B112" s="13" t="s">
        <v>5</v>
      </c>
      <c r="C112" s="13" t="s">
        <v>106</v>
      </c>
      <c r="D112" s="13" t="s">
        <v>107</v>
      </c>
      <c r="E112" s="13" t="s">
        <v>108</v>
      </c>
      <c r="F112" s="13" t="s">
        <v>8</v>
      </c>
      <c r="G112" s="17" t="s">
        <v>9</v>
      </c>
      <c r="H112" s="17" t="s">
        <v>10</v>
      </c>
      <c r="I112" s="13" t="s">
        <v>11</v>
      </c>
      <c r="J112" s="13"/>
      <c r="K112" s="13"/>
      <c r="L112" s="13"/>
    </row>
    <row r="113" spans="1:12" s="81" customFormat="1" ht="14.25" customHeight="1">
      <c r="A113" s="250">
        <v>1</v>
      </c>
      <c r="B113" s="250" t="s">
        <v>109</v>
      </c>
      <c r="C113" s="250">
        <v>3664</v>
      </c>
      <c r="D113" s="250" t="s">
        <v>110</v>
      </c>
      <c r="E113" s="250">
        <v>324.6</v>
      </c>
      <c r="F113" s="251">
        <v>187169.21</v>
      </c>
      <c r="G113" s="250" t="s">
        <v>111</v>
      </c>
      <c r="H113" s="250" t="s">
        <v>22</v>
      </c>
      <c r="I113" s="252" t="s">
        <v>112</v>
      </c>
      <c r="J113" s="253"/>
      <c r="K113" s="250"/>
      <c r="L113" s="250"/>
    </row>
    <row r="114" spans="1:12" s="81" customFormat="1" ht="12.75">
      <c r="A114" s="250"/>
      <c r="B114" s="250"/>
      <c r="C114" s="250"/>
      <c r="D114" s="250"/>
      <c r="E114" s="250"/>
      <c r="F114" s="251"/>
      <c r="G114" s="250"/>
      <c r="H114" s="250"/>
      <c r="I114" s="250"/>
      <c r="J114" s="253"/>
      <c r="K114" s="250"/>
      <c r="L114" s="250"/>
    </row>
    <row r="115" spans="1:12" s="111" customFormat="1" ht="84" customHeight="1">
      <c r="A115" s="250"/>
      <c r="B115" s="250"/>
      <c r="C115" s="250"/>
      <c r="D115" s="250"/>
      <c r="E115" s="250"/>
      <c r="F115" s="251"/>
      <c r="G115" s="250"/>
      <c r="H115" s="250"/>
      <c r="I115" s="250"/>
      <c r="J115" s="253"/>
      <c r="K115" s="250"/>
      <c r="L115" s="250"/>
    </row>
    <row r="116" spans="1:12" ht="15" customHeight="1">
      <c r="A116" s="245" t="s">
        <v>313</v>
      </c>
      <c r="B116" s="245"/>
      <c r="C116" s="245"/>
      <c r="D116" s="245"/>
      <c r="E116" s="245"/>
      <c r="F116" s="68">
        <f>SUM(F113:F113)</f>
        <v>187169.21</v>
      </c>
      <c r="G116" s="69"/>
      <c r="H116" s="70"/>
      <c r="I116" s="71"/>
      <c r="J116" s="35"/>
      <c r="K116" s="18"/>
      <c r="L116" s="57"/>
    </row>
    <row r="117" spans="1:8" ht="46.5" customHeight="1">
      <c r="A117" s="112"/>
      <c r="B117" s="113"/>
      <c r="C117" s="112"/>
      <c r="D117" s="112"/>
      <c r="E117" s="114"/>
      <c r="F117" s="115"/>
      <c r="G117" s="1"/>
      <c r="H117" s="109"/>
    </row>
    <row r="118" spans="1:8" ht="46.5" customHeight="1">
      <c r="A118" s="61"/>
      <c r="B118" s="61"/>
      <c r="C118" s="61"/>
      <c r="D118" s="61"/>
      <c r="E118" s="72"/>
      <c r="F118" s="63"/>
      <c r="G118" s="63"/>
      <c r="H118" s="109"/>
    </row>
    <row r="119" spans="2:8" ht="46.5" customHeight="1">
      <c r="B119" s="9"/>
      <c r="C119" s="9"/>
      <c r="D119" s="9"/>
      <c r="E119" s="95" t="s">
        <v>103</v>
      </c>
      <c r="F119" s="96"/>
      <c r="G119" s="97"/>
      <c r="H119" s="109"/>
    </row>
    <row r="120" spans="1:8" ht="46.5" customHeight="1">
      <c r="A120" s="246" t="s">
        <v>311</v>
      </c>
      <c r="B120" s="246"/>
      <c r="C120" s="246"/>
      <c r="D120" s="100"/>
      <c r="E120" s="101">
        <f>+E107+F116</f>
        <v>318161.06999999995</v>
      </c>
      <c r="F120" s="102"/>
      <c r="G120" s="103"/>
      <c r="H120" s="109"/>
    </row>
    <row r="121" spans="1:8" ht="46.5" customHeight="1">
      <c r="A121" s="247"/>
      <c r="B121" s="247"/>
      <c r="C121" s="247"/>
      <c r="D121" s="247"/>
      <c r="E121" s="62"/>
      <c r="F121" s="103"/>
      <c r="G121" s="103"/>
      <c r="H121" s="109"/>
    </row>
    <row r="122" spans="1:8" ht="15">
      <c r="A122" s="116"/>
      <c r="B122" s="117" t="s">
        <v>113</v>
      </c>
      <c r="C122" s="116"/>
      <c r="D122" s="116"/>
      <c r="E122" s="118"/>
      <c r="F122" s="248" t="s">
        <v>114</v>
      </c>
      <c r="G122" s="248"/>
      <c r="H122" s="109"/>
    </row>
    <row r="123" spans="1:8" ht="15" customHeight="1">
      <c r="A123" s="116"/>
      <c r="B123" s="117" t="s">
        <v>115</v>
      </c>
      <c r="C123" s="119"/>
      <c r="D123" s="116"/>
      <c r="E123" s="118"/>
      <c r="F123" s="249" t="s">
        <v>116</v>
      </c>
      <c r="G123" s="249"/>
      <c r="H123" s="109"/>
    </row>
    <row r="124" spans="6:10" ht="15" customHeight="1">
      <c r="F124" s="249" t="s">
        <v>117</v>
      </c>
      <c r="G124" s="249"/>
      <c r="H124" s="31"/>
      <c r="J124" s="61"/>
    </row>
    <row r="130" ht="46.5" customHeight="1"/>
    <row r="140" ht="15" customHeight="1"/>
    <row r="141" ht="18" customHeight="1"/>
    <row r="142" ht="18" customHeight="1"/>
    <row r="143" ht="22.5" customHeight="1"/>
    <row r="144" ht="30.75" customHeight="1"/>
    <row r="145" ht="30.75" customHeight="1"/>
    <row r="146" ht="30.75" customHeight="1"/>
    <row r="147" ht="30.75" customHeight="1"/>
    <row r="149" ht="13.5" customHeight="1"/>
  </sheetData>
  <sheetProtection selectLockedCells="1" selectUnlockedCells="1"/>
  <mergeCells count="26">
    <mergeCell ref="A1:I1"/>
    <mergeCell ref="A3:H3"/>
    <mergeCell ref="L10:L11"/>
    <mergeCell ref="A103:D103"/>
    <mergeCell ref="E113:E115"/>
    <mergeCell ref="A107:C107"/>
    <mergeCell ref="A108:D108"/>
    <mergeCell ref="G113:G115"/>
    <mergeCell ref="A109:D109"/>
    <mergeCell ref="A111:D111"/>
    <mergeCell ref="A113:A115"/>
    <mergeCell ref="B113:B115"/>
    <mergeCell ref="C113:C115"/>
    <mergeCell ref="D113:D115"/>
    <mergeCell ref="F123:G123"/>
    <mergeCell ref="F124:G124"/>
    <mergeCell ref="K113:K115"/>
    <mergeCell ref="L113:L115"/>
    <mergeCell ref="F113:F115"/>
    <mergeCell ref="I113:I115"/>
    <mergeCell ref="J113:J115"/>
    <mergeCell ref="H113:H115"/>
    <mergeCell ref="A116:E116"/>
    <mergeCell ref="A120:C120"/>
    <mergeCell ref="A121:D121"/>
    <mergeCell ref="F122:G122"/>
  </mergeCells>
  <printOptions/>
  <pageMargins left="0.17" right="0.22" top="0.43333333333333335" bottom="0.39375" header="0.5118055555555555" footer="0"/>
  <pageSetup fitToHeight="0" horizontalDpi="300" verticalDpi="300" orientation="portrait" paperSize="9" scale="63" r:id="rId1"/>
  <headerFooter alignWithMargins="0">
    <oddFooter>&amp;CStran &amp;P od &amp;N</oddFooter>
  </headerFooter>
  <rowBreaks count="1" manualBreakCount="1">
    <brk id="69" max="8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78"/>
  <sheetViews>
    <sheetView view="pageBreakPreview" zoomScale="75" zoomScaleNormal="75" zoomScaleSheetLayoutView="75" zoomScalePageLayoutView="0" workbookViewId="0" topLeftCell="A161">
      <selection activeCell="E154" sqref="E154"/>
    </sheetView>
  </sheetViews>
  <sheetFormatPr defaultColWidth="9.00390625" defaultRowHeight="12.75"/>
  <cols>
    <col min="1" max="1" width="9.75390625" style="1" customWidth="1"/>
    <col min="2" max="2" width="16.375" style="1" customWidth="1"/>
    <col min="3" max="3" width="9.375" style="1" customWidth="1"/>
    <col min="4" max="4" width="13.375" style="1" customWidth="1"/>
    <col min="5" max="5" width="13.125" style="1" customWidth="1"/>
    <col min="6" max="6" width="25.00390625" style="120" customWidth="1"/>
    <col min="7" max="7" width="12.625" style="1" customWidth="1"/>
    <col min="8" max="8" width="20.00390625" style="1" customWidth="1"/>
    <col min="9" max="9" width="33.125" style="4" customWidth="1"/>
    <col min="10" max="10" width="39.875" style="115" customWidth="1"/>
    <col min="11" max="11" width="16.125" style="1" customWidth="1"/>
    <col min="12" max="12" width="15.25390625" style="1" customWidth="1"/>
    <col min="13" max="13" width="3.75390625" style="1" customWidth="1"/>
    <col min="14" max="14" width="8.125" style="121" customWidth="1"/>
    <col min="15" max="16384" width="9.125" style="1" customWidth="1"/>
  </cols>
  <sheetData>
    <row r="1" spans="1:14" ht="35.25" customHeight="1">
      <c r="A1" s="266" t="s">
        <v>309</v>
      </c>
      <c r="B1" s="266"/>
      <c r="C1" s="266"/>
      <c r="D1" s="266"/>
      <c r="E1" s="266"/>
      <c r="F1" s="266"/>
      <c r="G1" s="266"/>
      <c r="H1" s="266"/>
      <c r="I1" s="122"/>
      <c r="N1" s="1"/>
    </row>
    <row r="2" spans="1:14" ht="23.25" customHeight="1">
      <c r="A2" s="123"/>
      <c r="B2" s="123"/>
      <c r="C2" s="123"/>
      <c r="D2" s="123"/>
      <c r="E2" s="123"/>
      <c r="F2" s="124"/>
      <c r="G2" s="123"/>
      <c r="H2" s="123"/>
      <c r="N2" s="123"/>
    </row>
    <row r="3" spans="1:14" ht="21.75" customHeight="1">
      <c r="A3" s="267" t="s">
        <v>118</v>
      </c>
      <c r="B3" s="267"/>
      <c r="C3" s="267"/>
      <c r="D3" s="267"/>
      <c r="E3" s="267"/>
      <c r="F3" s="267"/>
      <c r="G3" s="267"/>
      <c r="H3" s="267"/>
      <c r="N3" s="1"/>
    </row>
    <row r="4" spans="1:14" ht="21.75" customHeight="1">
      <c r="A4" s="125"/>
      <c r="B4" s="125"/>
      <c r="C4" s="125"/>
      <c r="D4" s="125"/>
      <c r="E4" s="125"/>
      <c r="F4" s="125"/>
      <c r="G4" s="125"/>
      <c r="H4" s="125"/>
      <c r="N4" s="125"/>
    </row>
    <row r="5" spans="1:14" ht="24.75" customHeight="1">
      <c r="A5" s="268" t="s">
        <v>2</v>
      </c>
      <c r="B5" s="268"/>
      <c r="C5" s="268"/>
      <c r="D5" s="268"/>
      <c r="E5" s="268"/>
      <c r="F5" s="268"/>
      <c r="G5" s="268"/>
      <c r="H5" s="268"/>
      <c r="N5" s="126"/>
    </row>
    <row r="6" spans="1:14" s="117" customFormat="1" ht="18" customHeight="1">
      <c r="A6" s="127"/>
      <c r="B6" s="127"/>
      <c r="C6" s="128"/>
      <c r="D6" s="128"/>
      <c r="E6" s="128"/>
      <c r="F6" s="129"/>
      <c r="G6" s="128"/>
      <c r="H6" s="128"/>
      <c r="I6" s="38"/>
      <c r="J6" s="130"/>
      <c r="N6" s="128"/>
    </row>
    <row r="7" spans="1:8" ht="12.75">
      <c r="A7" s="131" t="s">
        <v>3</v>
      </c>
      <c r="G7" s="31"/>
      <c r="H7" s="31"/>
    </row>
    <row r="8" spans="1:14" ht="38.25">
      <c r="A8" s="13" t="s">
        <v>4</v>
      </c>
      <c r="B8" s="13" t="s">
        <v>119</v>
      </c>
      <c r="C8" s="13" t="s">
        <v>120</v>
      </c>
      <c r="D8" s="13" t="s">
        <v>121</v>
      </c>
      <c r="E8" s="13" t="s">
        <v>122</v>
      </c>
      <c r="F8" s="132" t="s">
        <v>123</v>
      </c>
      <c r="G8" s="13" t="s">
        <v>124</v>
      </c>
      <c r="H8" s="13" t="s">
        <v>12</v>
      </c>
      <c r="I8" s="13"/>
      <c r="J8" s="13"/>
      <c r="K8" s="13"/>
      <c r="N8" s="13"/>
    </row>
    <row r="9" spans="1:14" ht="38.25">
      <c r="A9" s="14">
        <v>1</v>
      </c>
      <c r="B9" s="133" t="s">
        <v>125</v>
      </c>
      <c r="C9" s="14">
        <v>9</v>
      </c>
      <c r="D9" s="14" t="s">
        <v>58</v>
      </c>
      <c r="E9" s="134">
        <v>17.33</v>
      </c>
      <c r="F9" s="33" t="s">
        <v>126</v>
      </c>
      <c r="G9" s="20" t="s">
        <v>127</v>
      </c>
      <c r="H9" s="20" t="s">
        <v>21</v>
      </c>
      <c r="I9" s="35"/>
      <c r="J9" s="135"/>
      <c r="K9" s="36"/>
      <c r="N9" s="74"/>
    </row>
    <row r="10" spans="1:14" s="81" customFormat="1" ht="38.25">
      <c r="A10" s="148">
        <v>2</v>
      </c>
      <c r="B10" s="76" t="s">
        <v>128</v>
      </c>
      <c r="C10" s="148">
        <v>1</v>
      </c>
      <c r="D10" s="148" t="s">
        <v>58</v>
      </c>
      <c r="E10" s="110">
        <f>'NAKUPI NEPR.'!C10*11.59</f>
        <v>11.59</v>
      </c>
      <c r="F10" s="149" t="s">
        <v>126</v>
      </c>
      <c r="G10" s="150" t="s">
        <v>17</v>
      </c>
      <c r="H10" s="150" t="s">
        <v>21</v>
      </c>
      <c r="I10" s="79"/>
      <c r="J10" s="152"/>
      <c r="K10" s="153"/>
      <c r="N10" s="78"/>
    </row>
    <row r="11" spans="1:14" s="81" customFormat="1" ht="38.25">
      <c r="A11" s="148">
        <v>3</v>
      </c>
      <c r="B11" s="76" t="s">
        <v>129</v>
      </c>
      <c r="C11" s="148">
        <v>37</v>
      </c>
      <c r="D11" s="148" t="s">
        <v>130</v>
      </c>
      <c r="E11" s="110">
        <v>1284.64</v>
      </c>
      <c r="F11" s="149" t="s">
        <v>131</v>
      </c>
      <c r="G11" s="150" t="s">
        <v>17</v>
      </c>
      <c r="H11" s="150" t="s">
        <v>21</v>
      </c>
      <c r="I11" s="79"/>
      <c r="J11" s="152"/>
      <c r="K11" s="153"/>
      <c r="N11" s="78"/>
    </row>
    <row r="12" spans="1:14" ht="89.25">
      <c r="A12" s="14">
        <v>4</v>
      </c>
      <c r="B12" s="133" t="s">
        <v>132</v>
      </c>
      <c r="C12" s="14" t="s">
        <v>133</v>
      </c>
      <c r="D12" s="14" t="s">
        <v>58</v>
      </c>
      <c r="E12" s="134">
        <v>3506.72</v>
      </c>
      <c r="F12" s="33" t="s">
        <v>131</v>
      </c>
      <c r="G12" s="20" t="s">
        <v>17</v>
      </c>
      <c r="H12" s="20" t="s">
        <v>21</v>
      </c>
      <c r="I12" s="35"/>
      <c r="J12" s="136"/>
      <c r="K12" s="36"/>
      <c r="N12" s="74"/>
    </row>
    <row r="13" spans="1:14" s="81" customFormat="1" ht="38.25">
      <c r="A13" s="148">
        <v>5</v>
      </c>
      <c r="B13" s="76" t="s">
        <v>134</v>
      </c>
      <c r="C13" s="148">
        <v>4</v>
      </c>
      <c r="D13" s="148" t="s">
        <v>135</v>
      </c>
      <c r="E13" s="110">
        <v>138.88</v>
      </c>
      <c r="F13" s="149" t="s">
        <v>131</v>
      </c>
      <c r="G13" s="150" t="s">
        <v>17</v>
      </c>
      <c r="H13" s="150" t="s">
        <v>21</v>
      </c>
      <c r="I13" s="79"/>
      <c r="J13" s="152"/>
      <c r="K13" s="153"/>
      <c r="N13" s="78"/>
    </row>
    <row r="14" spans="1:14" s="81" customFormat="1" ht="38.25">
      <c r="A14" s="148">
        <v>6</v>
      </c>
      <c r="B14" s="76" t="s">
        <v>136</v>
      </c>
      <c r="C14" s="148">
        <v>10</v>
      </c>
      <c r="D14" s="148" t="s">
        <v>135</v>
      </c>
      <c r="E14" s="110">
        <v>347.2</v>
      </c>
      <c r="F14" s="149" t="s">
        <v>131</v>
      </c>
      <c r="G14" s="150" t="s">
        <v>17</v>
      </c>
      <c r="H14" s="150" t="s">
        <v>21</v>
      </c>
      <c r="I14" s="79"/>
      <c r="J14" s="152"/>
      <c r="K14" s="153"/>
      <c r="N14" s="78"/>
    </row>
    <row r="15" spans="1:14" s="81" customFormat="1" ht="38.25">
      <c r="A15" s="148">
        <v>7</v>
      </c>
      <c r="B15" s="76" t="s">
        <v>137</v>
      </c>
      <c r="C15" s="148">
        <v>101.5</v>
      </c>
      <c r="D15" s="148" t="s">
        <v>138</v>
      </c>
      <c r="E15" s="204">
        <v>243.04</v>
      </c>
      <c r="F15" s="149" t="s">
        <v>131</v>
      </c>
      <c r="G15" s="150" t="s">
        <v>23</v>
      </c>
      <c r="H15" s="205" t="s">
        <v>21</v>
      </c>
      <c r="I15" s="79"/>
      <c r="J15" s="152"/>
      <c r="K15" s="153"/>
      <c r="N15" s="78"/>
    </row>
    <row r="16" spans="1:14" s="81" customFormat="1" ht="12.75">
      <c r="A16" s="148">
        <v>8</v>
      </c>
      <c r="B16" s="76" t="s">
        <v>139</v>
      </c>
      <c r="C16" s="148">
        <f>276+70</f>
        <v>346</v>
      </c>
      <c r="D16" s="148" t="s">
        <v>58</v>
      </c>
      <c r="E16" s="110">
        <f>20.04*346</f>
        <v>6933.84</v>
      </c>
      <c r="F16" s="149" t="s">
        <v>140</v>
      </c>
      <c r="G16" s="150" t="s">
        <v>17</v>
      </c>
      <c r="H16" s="150" t="s">
        <v>21</v>
      </c>
      <c r="I16" s="79"/>
      <c r="J16" s="152"/>
      <c r="K16" s="153"/>
      <c r="N16" s="78"/>
    </row>
    <row r="17" spans="1:14" s="81" customFormat="1" ht="12.75">
      <c r="A17" s="148">
        <v>9</v>
      </c>
      <c r="B17" s="76" t="s">
        <v>141</v>
      </c>
      <c r="C17" s="148">
        <v>53</v>
      </c>
      <c r="D17" s="148" t="s">
        <v>87</v>
      </c>
      <c r="E17" s="110">
        <v>1062.12</v>
      </c>
      <c r="F17" s="149" t="s">
        <v>140</v>
      </c>
      <c r="G17" s="150" t="s">
        <v>17</v>
      </c>
      <c r="H17" s="150" t="s">
        <v>21</v>
      </c>
      <c r="I17" s="79"/>
      <c r="J17" s="152"/>
      <c r="K17" s="153"/>
      <c r="N17" s="78"/>
    </row>
    <row r="18" spans="1:14" s="81" customFormat="1" ht="18" customHeight="1">
      <c r="A18" s="148">
        <v>10</v>
      </c>
      <c r="B18" s="76" t="s">
        <v>142</v>
      </c>
      <c r="C18" s="148">
        <v>149</v>
      </c>
      <c r="D18" s="148" t="s">
        <v>58</v>
      </c>
      <c r="E18" s="110">
        <v>2985.96</v>
      </c>
      <c r="F18" s="149" t="s">
        <v>140</v>
      </c>
      <c r="G18" s="150" t="s">
        <v>17</v>
      </c>
      <c r="H18" s="150" t="s">
        <v>21</v>
      </c>
      <c r="I18" s="79"/>
      <c r="J18" s="152"/>
      <c r="K18" s="153"/>
      <c r="N18" s="78"/>
    </row>
    <row r="19" spans="1:14" ht="25.5" customHeight="1">
      <c r="A19" s="14">
        <v>11</v>
      </c>
      <c r="B19" s="18" t="s">
        <v>143</v>
      </c>
      <c r="C19" s="137">
        <v>66</v>
      </c>
      <c r="D19" s="18" t="s">
        <v>58</v>
      </c>
      <c r="E19" s="269">
        <f>264*16</f>
        <v>4224</v>
      </c>
      <c r="F19" s="270" t="s">
        <v>144</v>
      </c>
      <c r="G19" s="20" t="s">
        <v>17</v>
      </c>
      <c r="H19" s="20" t="s">
        <v>27</v>
      </c>
      <c r="I19" s="263"/>
      <c r="J19" s="265"/>
      <c r="K19" s="139"/>
      <c r="N19" s="58"/>
    </row>
    <row r="20" spans="1:14" ht="12.75">
      <c r="A20" s="14">
        <v>12</v>
      </c>
      <c r="B20" s="140" t="s">
        <v>145</v>
      </c>
      <c r="C20" s="137">
        <v>55</v>
      </c>
      <c r="D20" s="18" t="s">
        <v>58</v>
      </c>
      <c r="E20" s="269"/>
      <c r="F20" s="270"/>
      <c r="G20" s="20" t="s">
        <v>17</v>
      </c>
      <c r="H20" s="20" t="s">
        <v>27</v>
      </c>
      <c r="I20" s="263"/>
      <c r="J20" s="265"/>
      <c r="K20" s="139"/>
      <c r="N20" s="58"/>
    </row>
    <row r="21" spans="1:14" ht="12.75">
      <c r="A21" s="14">
        <v>13</v>
      </c>
      <c r="B21" s="140" t="s">
        <v>146</v>
      </c>
      <c r="C21" s="137">
        <v>31</v>
      </c>
      <c r="D21" s="18" t="s">
        <v>58</v>
      </c>
      <c r="E21" s="269"/>
      <c r="F21" s="270"/>
      <c r="G21" s="20" t="s">
        <v>17</v>
      </c>
      <c r="H21" s="20" t="s">
        <v>27</v>
      </c>
      <c r="I21" s="263"/>
      <c r="J21" s="265"/>
      <c r="K21" s="139"/>
      <c r="N21" s="58"/>
    </row>
    <row r="22" spans="1:14" ht="12.75">
      <c r="A22" s="14">
        <v>14</v>
      </c>
      <c r="B22" s="140" t="s">
        <v>147</v>
      </c>
      <c r="C22" s="137">
        <v>112</v>
      </c>
      <c r="D22" s="18" t="s">
        <v>58</v>
      </c>
      <c r="E22" s="269"/>
      <c r="F22" s="270"/>
      <c r="G22" s="20" t="s">
        <v>17</v>
      </c>
      <c r="H22" s="20" t="s">
        <v>27</v>
      </c>
      <c r="I22" s="263"/>
      <c r="J22" s="265"/>
      <c r="K22" s="139"/>
      <c r="N22" s="58"/>
    </row>
    <row r="23" spans="1:14" s="81" customFormat="1" ht="25.5">
      <c r="A23" s="148">
        <v>15</v>
      </c>
      <c r="B23" s="206" t="s">
        <v>286</v>
      </c>
      <c r="C23" s="75">
        <v>89</v>
      </c>
      <c r="D23" s="75" t="s">
        <v>148</v>
      </c>
      <c r="E23" s="110">
        <v>0</v>
      </c>
      <c r="F23" s="149" t="s">
        <v>149</v>
      </c>
      <c r="G23" s="150" t="s">
        <v>23</v>
      </c>
      <c r="H23" s="150" t="s">
        <v>27</v>
      </c>
      <c r="I23" s="79"/>
      <c r="J23" s="152"/>
      <c r="K23" s="153"/>
      <c r="N23" s="78"/>
    </row>
    <row r="24" spans="1:14" s="81" customFormat="1" ht="27" customHeight="1">
      <c r="A24" s="148">
        <v>16</v>
      </c>
      <c r="B24" s="206" t="s">
        <v>287</v>
      </c>
      <c r="C24" s="75">
        <v>212</v>
      </c>
      <c r="D24" s="75" t="s">
        <v>150</v>
      </c>
      <c r="E24" s="110">
        <v>0</v>
      </c>
      <c r="F24" s="149" t="s">
        <v>149</v>
      </c>
      <c r="G24" s="150" t="s">
        <v>23</v>
      </c>
      <c r="H24" s="150" t="s">
        <v>27</v>
      </c>
      <c r="I24" s="79"/>
      <c r="J24" s="152"/>
      <c r="K24" s="153"/>
      <c r="N24" s="78"/>
    </row>
    <row r="25" spans="1:14" s="81" customFormat="1" ht="27" customHeight="1">
      <c r="A25" s="148">
        <v>17</v>
      </c>
      <c r="B25" s="206" t="s">
        <v>288</v>
      </c>
      <c r="C25" s="75">
        <v>13</v>
      </c>
      <c r="D25" s="75" t="s">
        <v>26</v>
      </c>
      <c r="E25" s="110">
        <v>0</v>
      </c>
      <c r="F25" s="149" t="s">
        <v>149</v>
      </c>
      <c r="G25" s="150" t="s">
        <v>23</v>
      </c>
      <c r="H25" s="150" t="s">
        <v>27</v>
      </c>
      <c r="I25" s="79"/>
      <c r="J25" s="152"/>
      <c r="K25" s="153"/>
      <c r="N25" s="78"/>
    </row>
    <row r="26" spans="1:14" s="81" customFormat="1" ht="27" customHeight="1">
      <c r="A26" s="148">
        <v>18</v>
      </c>
      <c r="B26" s="206" t="s">
        <v>289</v>
      </c>
      <c r="C26" s="75">
        <v>1</v>
      </c>
      <c r="D26" s="75" t="s">
        <v>26</v>
      </c>
      <c r="E26" s="110">
        <v>0</v>
      </c>
      <c r="F26" s="149" t="s">
        <v>149</v>
      </c>
      <c r="G26" s="150" t="s">
        <v>23</v>
      </c>
      <c r="H26" s="150" t="s">
        <v>27</v>
      </c>
      <c r="I26" s="79"/>
      <c r="J26" s="152"/>
      <c r="K26" s="153"/>
      <c r="N26" s="78"/>
    </row>
    <row r="27" spans="1:14" s="81" customFormat="1" ht="27" customHeight="1">
      <c r="A27" s="148">
        <v>19</v>
      </c>
      <c r="B27" s="206" t="s">
        <v>290</v>
      </c>
      <c r="C27" s="75">
        <v>33</v>
      </c>
      <c r="D27" s="75" t="s">
        <v>26</v>
      </c>
      <c r="E27" s="110">
        <v>0</v>
      </c>
      <c r="F27" s="149" t="s">
        <v>149</v>
      </c>
      <c r="G27" s="150" t="s">
        <v>23</v>
      </c>
      <c r="H27" s="150" t="s">
        <v>27</v>
      </c>
      <c r="I27" s="79"/>
      <c r="J27" s="152"/>
      <c r="K27" s="153"/>
      <c r="N27" s="78"/>
    </row>
    <row r="28" spans="1:14" s="81" customFormat="1" ht="27" customHeight="1">
      <c r="A28" s="148">
        <v>20</v>
      </c>
      <c r="B28" s="206" t="s">
        <v>291</v>
      </c>
      <c r="C28" s="75">
        <v>16</v>
      </c>
      <c r="D28" s="75" t="s">
        <v>151</v>
      </c>
      <c r="E28" s="110">
        <v>0</v>
      </c>
      <c r="F28" s="149" t="s">
        <v>149</v>
      </c>
      <c r="G28" s="150" t="s">
        <v>23</v>
      </c>
      <c r="H28" s="150" t="s">
        <v>27</v>
      </c>
      <c r="I28" s="79"/>
      <c r="J28" s="152"/>
      <c r="K28" s="153"/>
      <c r="N28" s="78"/>
    </row>
    <row r="29" spans="1:14" s="81" customFormat="1" ht="27" customHeight="1">
      <c r="A29" s="148">
        <v>21</v>
      </c>
      <c r="B29" s="206" t="s">
        <v>292</v>
      </c>
      <c r="C29" s="75">
        <v>136</v>
      </c>
      <c r="D29" s="75" t="s">
        <v>151</v>
      </c>
      <c r="E29" s="110">
        <v>0</v>
      </c>
      <c r="F29" s="149" t="s">
        <v>149</v>
      </c>
      <c r="G29" s="150" t="s">
        <v>23</v>
      </c>
      <c r="H29" s="150" t="s">
        <v>27</v>
      </c>
      <c r="I29" s="79"/>
      <c r="J29" s="152"/>
      <c r="K29" s="153"/>
      <c r="N29" s="78"/>
    </row>
    <row r="30" spans="1:14" s="81" customFormat="1" ht="27" customHeight="1">
      <c r="A30" s="148">
        <v>22</v>
      </c>
      <c r="B30" s="206" t="s">
        <v>293</v>
      </c>
      <c r="C30" s="75">
        <v>370</v>
      </c>
      <c r="D30" s="75" t="s">
        <v>26</v>
      </c>
      <c r="E30" s="110">
        <v>0</v>
      </c>
      <c r="F30" s="149" t="s">
        <v>149</v>
      </c>
      <c r="G30" s="150" t="s">
        <v>23</v>
      </c>
      <c r="H30" s="150" t="s">
        <v>27</v>
      </c>
      <c r="I30" s="79"/>
      <c r="J30" s="152"/>
      <c r="K30" s="153"/>
      <c r="N30" s="78"/>
    </row>
    <row r="31" spans="1:14" s="81" customFormat="1" ht="27" customHeight="1">
      <c r="A31" s="148">
        <v>23</v>
      </c>
      <c r="B31" s="206" t="s">
        <v>294</v>
      </c>
      <c r="C31" s="75">
        <v>26</v>
      </c>
      <c r="D31" s="75" t="s">
        <v>26</v>
      </c>
      <c r="E31" s="110">
        <v>0</v>
      </c>
      <c r="F31" s="149" t="s">
        <v>149</v>
      </c>
      <c r="G31" s="150" t="s">
        <v>23</v>
      </c>
      <c r="H31" s="150" t="s">
        <v>27</v>
      </c>
      <c r="I31" s="79"/>
      <c r="J31" s="152"/>
      <c r="K31" s="153"/>
      <c r="N31" s="78"/>
    </row>
    <row r="32" spans="1:14" s="81" customFormat="1" ht="27" customHeight="1">
      <c r="A32" s="148">
        <v>24</v>
      </c>
      <c r="B32" s="206" t="s">
        <v>295</v>
      </c>
      <c r="C32" s="75">
        <v>20</v>
      </c>
      <c r="D32" s="75" t="s">
        <v>26</v>
      </c>
      <c r="E32" s="110">
        <v>0</v>
      </c>
      <c r="F32" s="149" t="s">
        <v>149</v>
      </c>
      <c r="G32" s="150" t="s">
        <v>23</v>
      </c>
      <c r="H32" s="150" t="s">
        <v>27</v>
      </c>
      <c r="I32" s="79"/>
      <c r="J32" s="152"/>
      <c r="K32" s="153"/>
      <c r="N32" s="78"/>
    </row>
    <row r="33" spans="1:9" s="207" customFormat="1" ht="76.5">
      <c r="A33" s="148">
        <v>25</v>
      </c>
      <c r="B33" s="207" t="s">
        <v>152</v>
      </c>
      <c r="C33" s="207">
        <f>48+43+49+27+90+37+17</f>
        <v>311</v>
      </c>
      <c r="D33" s="207" t="s">
        <v>153</v>
      </c>
      <c r="E33" s="110">
        <f>311*6</f>
        <v>1866</v>
      </c>
      <c r="F33" s="207" t="s">
        <v>154</v>
      </c>
      <c r="G33" s="207" t="s">
        <v>17</v>
      </c>
      <c r="H33" s="207" t="s">
        <v>27</v>
      </c>
      <c r="I33" s="211"/>
    </row>
    <row r="34" spans="1:9" s="207" customFormat="1" ht="76.5">
      <c r="A34" s="148">
        <v>26</v>
      </c>
      <c r="B34" s="207" t="s">
        <v>155</v>
      </c>
      <c r="C34" s="207">
        <v>631</v>
      </c>
      <c r="D34" s="207" t="s">
        <v>153</v>
      </c>
      <c r="E34" s="110">
        <f>631*12</f>
        <v>7572</v>
      </c>
      <c r="F34" s="207" t="s">
        <v>154</v>
      </c>
      <c r="G34" s="207" t="s">
        <v>156</v>
      </c>
      <c r="H34" s="207" t="s">
        <v>27</v>
      </c>
      <c r="I34" s="211"/>
    </row>
    <row r="35" spans="1:14" s="210" customFormat="1" ht="51">
      <c r="A35" s="148">
        <v>27</v>
      </c>
      <c r="B35" s="75" t="s">
        <v>157</v>
      </c>
      <c r="C35" s="75">
        <f>294+164</f>
        <v>458</v>
      </c>
      <c r="D35" s="75" t="s">
        <v>158</v>
      </c>
      <c r="E35" s="110">
        <f>19.26*C35</f>
        <v>8821.08</v>
      </c>
      <c r="F35" s="75" t="s">
        <v>159</v>
      </c>
      <c r="G35" s="150" t="s">
        <v>17</v>
      </c>
      <c r="H35" s="75" t="s">
        <v>27</v>
      </c>
      <c r="I35" s="208"/>
      <c r="J35" s="75"/>
      <c r="K35" s="209"/>
      <c r="N35" s="75"/>
    </row>
    <row r="36" spans="1:14" s="81" customFormat="1" ht="51">
      <c r="A36" s="148">
        <v>28</v>
      </c>
      <c r="B36" s="206" t="s">
        <v>160</v>
      </c>
      <c r="C36" s="75">
        <v>8</v>
      </c>
      <c r="D36" s="75" t="s">
        <v>26</v>
      </c>
      <c r="E36" s="110">
        <f>8*12</f>
        <v>96</v>
      </c>
      <c r="F36" s="110" t="s">
        <v>154</v>
      </c>
      <c r="G36" s="150" t="s">
        <v>17</v>
      </c>
      <c r="H36" s="150" t="s">
        <v>27</v>
      </c>
      <c r="I36" s="79"/>
      <c r="J36" s="75"/>
      <c r="K36" s="153"/>
      <c r="N36" s="78"/>
    </row>
    <row r="37" spans="1:14" s="81" customFormat="1" ht="51">
      <c r="A37" s="148">
        <v>29</v>
      </c>
      <c r="B37" s="206" t="s">
        <v>161</v>
      </c>
      <c r="C37" s="75">
        <v>28</v>
      </c>
      <c r="D37" s="75" t="s">
        <v>26</v>
      </c>
      <c r="E37" s="110">
        <f>28*12</f>
        <v>336</v>
      </c>
      <c r="F37" s="110" t="s">
        <v>154</v>
      </c>
      <c r="G37" s="150" t="s">
        <v>17</v>
      </c>
      <c r="H37" s="150" t="s">
        <v>27</v>
      </c>
      <c r="I37" s="79"/>
      <c r="J37" s="75"/>
      <c r="K37" s="153"/>
      <c r="N37" s="78"/>
    </row>
    <row r="38" spans="1:14" s="81" customFormat="1" ht="51">
      <c r="A38" s="148">
        <v>30</v>
      </c>
      <c r="B38" s="206" t="s">
        <v>162</v>
      </c>
      <c r="C38" s="75">
        <v>17</v>
      </c>
      <c r="D38" s="75" t="s">
        <v>26</v>
      </c>
      <c r="E38" s="110">
        <f>17*12</f>
        <v>204</v>
      </c>
      <c r="F38" s="110" t="s">
        <v>154</v>
      </c>
      <c r="G38" s="150" t="s">
        <v>17</v>
      </c>
      <c r="H38" s="150" t="s">
        <v>27</v>
      </c>
      <c r="I38" s="79"/>
      <c r="J38" s="75"/>
      <c r="K38" s="153"/>
      <c r="N38" s="78"/>
    </row>
    <row r="39" spans="1:11" s="215" customFormat="1" ht="51">
      <c r="A39" s="148">
        <v>31</v>
      </c>
      <c r="B39" s="213" t="s">
        <v>163</v>
      </c>
      <c r="C39" s="213">
        <v>11</v>
      </c>
      <c r="D39" s="75" t="s">
        <v>26</v>
      </c>
      <c r="E39" s="214">
        <f>11*12</f>
        <v>132</v>
      </c>
      <c r="F39" s="110" t="s">
        <v>154</v>
      </c>
      <c r="G39" s="150" t="s">
        <v>17</v>
      </c>
      <c r="H39" s="214" t="s">
        <v>15</v>
      </c>
      <c r="I39" s="208"/>
      <c r="J39" s="75"/>
      <c r="K39" s="153"/>
    </row>
    <row r="40" spans="1:11" s="75" customFormat="1" ht="51">
      <c r="A40" s="148">
        <v>32</v>
      </c>
      <c r="B40" s="75" t="s">
        <v>164</v>
      </c>
      <c r="C40" s="75">
        <v>3</v>
      </c>
      <c r="D40" s="75" t="s">
        <v>26</v>
      </c>
      <c r="E40" s="150">
        <f>3*12</f>
        <v>36</v>
      </c>
      <c r="F40" s="110" t="s">
        <v>154</v>
      </c>
      <c r="G40" s="150" t="s">
        <v>17</v>
      </c>
      <c r="H40" s="150" t="s">
        <v>51</v>
      </c>
      <c r="I40" s="216"/>
      <c r="K40" s="153"/>
    </row>
    <row r="41" spans="1:11" s="75" customFormat="1" ht="51">
      <c r="A41" s="148">
        <v>33</v>
      </c>
      <c r="B41" s="75" t="s">
        <v>165</v>
      </c>
      <c r="C41" s="75">
        <v>1</v>
      </c>
      <c r="D41" s="75" t="s">
        <v>26</v>
      </c>
      <c r="E41" s="150">
        <f>12</f>
        <v>12</v>
      </c>
      <c r="F41" s="110" t="s">
        <v>154</v>
      </c>
      <c r="G41" s="150" t="s">
        <v>17</v>
      </c>
      <c r="H41" s="150" t="s">
        <v>51</v>
      </c>
      <c r="I41" s="216"/>
      <c r="K41" s="153"/>
    </row>
    <row r="42" spans="1:14" s="81" customFormat="1" ht="25.5">
      <c r="A42" s="148">
        <v>34</v>
      </c>
      <c r="B42" s="75" t="s">
        <v>166</v>
      </c>
      <c r="C42" s="217">
        <v>611</v>
      </c>
      <c r="D42" s="75" t="s">
        <v>20</v>
      </c>
      <c r="E42" s="204">
        <v>0</v>
      </c>
      <c r="F42" s="218" t="s">
        <v>167</v>
      </c>
      <c r="G42" s="150" t="s">
        <v>17</v>
      </c>
      <c r="H42" s="150" t="s">
        <v>168</v>
      </c>
      <c r="I42" s="79"/>
      <c r="J42" s="152"/>
      <c r="K42" s="219"/>
      <c r="N42" s="220"/>
    </row>
    <row r="43" spans="1:14" s="81" customFormat="1" ht="25.5">
      <c r="A43" s="148">
        <v>35</v>
      </c>
      <c r="B43" s="75" t="s">
        <v>169</v>
      </c>
      <c r="C43" s="75" t="s">
        <v>170</v>
      </c>
      <c r="D43" s="75" t="s">
        <v>20</v>
      </c>
      <c r="E43" s="204">
        <v>0</v>
      </c>
      <c r="F43" s="218" t="s">
        <v>167</v>
      </c>
      <c r="G43" s="150" t="s">
        <v>17</v>
      </c>
      <c r="H43" s="150" t="s">
        <v>27</v>
      </c>
      <c r="I43" s="79"/>
      <c r="J43" s="152"/>
      <c r="K43" s="219"/>
      <c r="N43" s="220"/>
    </row>
    <row r="44" spans="1:14" ht="25.5">
      <c r="A44" s="14">
        <v>36</v>
      </c>
      <c r="B44" s="18" t="s">
        <v>171</v>
      </c>
      <c r="C44" s="137">
        <v>30</v>
      </c>
      <c r="D44" s="18" t="s">
        <v>20</v>
      </c>
      <c r="E44" s="134">
        <f>(30*34.67)-229</f>
        <v>811.1000000000001</v>
      </c>
      <c r="F44" s="33" t="s">
        <v>172</v>
      </c>
      <c r="G44" s="20" t="s">
        <v>23</v>
      </c>
      <c r="H44" s="20" t="s">
        <v>21</v>
      </c>
      <c r="I44" s="132"/>
      <c r="J44" s="135"/>
      <c r="K44" s="139"/>
      <c r="N44" s="58"/>
    </row>
    <row r="45" spans="1:14" s="81" customFormat="1" ht="25.5">
      <c r="A45" s="148">
        <v>37</v>
      </c>
      <c r="B45" s="153" t="s">
        <v>173</v>
      </c>
      <c r="C45" s="209">
        <v>200</v>
      </c>
      <c r="D45" s="75" t="s">
        <v>20</v>
      </c>
      <c r="E45" s="110">
        <v>6930</v>
      </c>
      <c r="F45" s="221" t="s">
        <v>174</v>
      </c>
      <c r="G45" s="150" t="s">
        <v>17</v>
      </c>
      <c r="H45" s="150" t="s">
        <v>21</v>
      </c>
      <c r="I45" s="79"/>
      <c r="J45" s="152"/>
      <c r="K45" s="222"/>
      <c r="N45" s="159"/>
    </row>
    <row r="46" spans="1:14" s="81" customFormat="1" ht="38.25">
      <c r="A46" s="148">
        <v>38</v>
      </c>
      <c r="B46" s="76" t="s">
        <v>175</v>
      </c>
      <c r="C46" s="148">
        <v>2542</v>
      </c>
      <c r="D46" s="148" t="s">
        <v>176</v>
      </c>
      <c r="E46" s="110">
        <f>2542*33.84</f>
        <v>86021.28000000001</v>
      </c>
      <c r="F46" s="152" t="s">
        <v>177</v>
      </c>
      <c r="G46" s="77" t="s">
        <v>23</v>
      </c>
      <c r="H46" s="150" t="s">
        <v>21</v>
      </c>
      <c r="I46" s="79"/>
      <c r="J46" s="149"/>
      <c r="K46" s="222"/>
      <c r="N46" s="154"/>
    </row>
    <row r="47" spans="1:14" s="81" customFormat="1" ht="51">
      <c r="A47" s="148">
        <v>39</v>
      </c>
      <c r="B47" s="76" t="s">
        <v>178</v>
      </c>
      <c r="C47" s="148">
        <f>371+812+262+434+48+173+15</f>
        <v>2115</v>
      </c>
      <c r="D47" s="148" t="s">
        <v>176</v>
      </c>
      <c r="E47" s="110">
        <v>71800</v>
      </c>
      <c r="F47" s="152" t="s">
        <v>179</v>
      </c>
      <c r="G47" s="150" t="s">
        <v>17</v>
      </c>
      <c r="H47" s="150" t="s">
        <v>21</v>
      </c>
      <c r="I47" s="79"/>
      <c r="J47" s="149"/>
      <c r="K47" s="153"/>
      <c r="N47" s="154"/>
    </row>
    <row r="48" spans="1:14" s="81" customFormat="1" ht="39.75" customHeight="1">
      <c r="A48" s="148">
        <v>40</v>
      </c>
      <c r="B48" s="76" t="s">
        <v>180</v>
      </c>
      <c r="C48" s="148">
        <v>46</v>
      </c>
      <c r="D48" s="148" t="s">
        <v>176</v>
      </c>
      <c r="E48" s="150">
        <v>0</v>
      </c>
      <c r="F48" s="75" t="s">
        <v>181</v>
      </c>
      <c r="G48" s="150" t="s">
        <v>17</v>
      </c>
      <c r="H48" s="150" t="s">
        <v>21</v>
      </c>
      <c r="I48" s="79"/>
      <c r="J48" s="149"/>
      <c r="K48" s="153"/>
      <c r="N48" s="154"/>
    </row>
    <row r="49" spans="1:14" ht="25.5">
      <c r="A49" s="14">
        <v>41</v>
      </c>
      <c r="B49" s="133" t="s">
        <v>182</v>
      </c>
      <c r="C49" s="14">
        <v>77</v>
      </c>
      <c r="D49" s="14" t="s">
        <v>138</v>
      </c>
      <c r="E49" s="134">
        <v>2310</v>
      </c>
      <c r="F49" s="33" t="s">
        <v>183</v>
      </c>
      <c r="G49" s="20" t="s">
        <v>17</v>
      </c>
      <c r="H49" s="20" t="s">
        <v>27</v>
      </c>
      <c r="I49" s="35"/>
      <c r="J49" s="33"/>
      <c r="K49" s="36"/>
      <c r="N49" s="74"/>
    </row>
    <row r="50" spans="1:14" ht="25.5">
      <c r="A50" s="14">
        <v>42</v>
      </c>
      <c r="B50" s="133" t="s">
        <v>184</v>
      </c>
      <c r="C50" s="14">
        <v>15</v>
      </c>
      <c r="D50" s="14" t="s">
        <v>138</v>
      </c>
      <c r="E50" s="134">
        <v>450</v>
      </c>
      <c r="F50" s="33" t="s">
        <v>183</v>
      </c>
      <c r="G50" s="20" t="s">
        <v>17</v>
      </c>
      <c r="H50" s="20" t="s">
        <v>27</v>
      </c>
      <c r="I50" s="35"/>
      <c r="J50" s="33"/>
      <c r="K50" s="36"/>
      <c r="N50" s="74"/>
    </row>
    <row r="51" spans="1:14" ht="27" customHeight="1">
      <c r="A51" s="14">
        <v>43</v>
      </c>
      <c r="B51" s="133" t="s">
        <v>185</v>
      </c>
      <c r="C51" s="14">
        <v>46</v>
      </c>
      <c r="D51" s="14" t="s">
        <v>138</v>
      </c>
      <c r="E51" s="134">
        <v>1380</v>
      </c>
      <c r="F51" s="33" t="s">
        <v>183</v>
      </c>
      <c r="G51" s="20" t="s">
        <v>17</v>
      </c>
      <c r="H51" s="20" t="s">
        <v>27</v>
      </c>
      <c r="I51" s="35"/>
      <c r="J51" s="33"/>
      <c r="K51" s="36"/>
      <c r="N51" s="74"/>
    </row>
    <row r="52" spans="1:14" ht="27" customHeight="1">
      <c r="A52" s="14">
        <v>44</v>
      </c>
      <c r="B52" s="133" t="s">
        <v>186</v>
      </c>
      <c r="C52" s="14">
        <v>12</v>
      </c>
      <c r="D52" s="14" t="s">
        <v>138</v>
      </c>
      <c r="E52" s="134">
        <v>360</v>
      </c>
      <c r="F52" s="33" t="s">
        <v>183</v>
      </c>
      <c r="G52" s="20" t="s">
        <v>17</v>
      </c>
      <c r="H52" s="20" t="s">
        <v>21</v>
      </c>
      <c r="I52" s="35"/>
      <c r="J52" s="33"/>
      <c r="K52" s="36"/>
      <c r="N52" s="74"/>
    </row>
    <row r="53" spans="1:14" ht="27" customHeight="1">
      <c r="A53" s="14">
        <v>45</v>
      </c>
      <c r="B53" s="133" t="s">
        <v>187</v>
      </c>
      <c r="C53" s="14">
        <v>1141</v>
      </c>
      <c r="D53" s="14" t="s">
        <v>138</v>
      </c>
      <c r="E53" s="134">
        <v>33725.34</v>
      </c>
      <c r="F53" s="33" t="s">
        <v>188</v>
      </c>
      <c r="G53" s="20" t="s">
        <v>17</v>
      </c>
      <c r="H53" s="20" t="s">
        <v>27</v>
      </c>
      <c r="I53" s="35"/>
      <c r="J53" s="33"/>
      <c r="K53" s="36"/>
      <c r="N53" s="74"/>
    </row>
    <row r="54" spans="1:14" ht="27" customHeight="1">
      <c r="A54" s="14"/>
      <c r="B54" s="133"/>
      <c r="C54" s="14"/>
      <c r="D54" s="14"/>
      <c r="E54" s="134"/>
      <c r="F54" s="33"/>
      <c r="G54" s="20"/>
      <c r="H54" s="20"/>
      <c r="I54" s="35"/>
      <c r="J54" s="33"/>
      <c r="K54" s="36"/>
      <c r="N54" s="74"/>
    </row>
    <row r="55" spans="1:14" ht="24.75" customHeight="1">
      <c r="A55" s="14"/>
      <c r="B55" s="15"/>
      <c r="C55" s="15"/>
      <c r="D55" s="15" t="s">
        <v>67</v>
      </c>
      <c r="E55" s="59">
        <f>SUM(E9:E54)</f>
        <v>243618.12000000002</v>
      </c>
      <c r="F55" s="132"/>
      <c r="G55" s="19"/>
      <c r="H55" s="36"/>
      <c r="I55" s="35"/>
      <c r="J55" s="135"/>
      <c r="K55" s="36"/>
      <c r="N55" s="13"/>
    </row>
    <row r="56" spans="1:14" ht="12.75">
      <c r="A56" s="60"/>
      <c r="B56" s="25"/>
      <c r="C56" s="25"/>
      <c r="D56" s="25"/>
      <c r="E56" s="26"/>
      <c r="F56" s="124"/>
      <c r="G56" s="28"/>
      <c r="H56" s="28"/>
      <c r="N56" s="13"/>
    </row>
    <row r="57" spans="1:8" ht="12.75">
      <c r="A57" s="131" t="s">
        <v>189</v>
      </c>
      <c r="G57" s="31"/>
      <c r="H57" s="31"/>
    </row>
    <row r="58" spans="1:14" ht="38.25">
      <c r="A58" s="15" t="s">
        <v>190</v>
      </c>
      <c r="B58" s="13" t="s">
        <v>119</v>
      </c>
      <c r="C58" s="13" t="s">
        <v>120</v>
      </c>
      <c r="D58" s="13" t="s">
        <v>121</v>
      </c>
      <c r="E58" s="13" t="s">
        <v>122</v>
      </c>
      <c r="F58" s="132" t="s">
        <v>123</v>
      </c>
      <c r="G58" s="13" t="s">
        <v>124</v>
      </c>
      <c r="H58" s="13" t="s">
        <v>12</v>
      </c>
      <c r="I58" s="13"/>
      <c r="J58" s="13"/>
      <c r="K58" s="13"/>
      <c r="N58" s="13"/>
    </row>
    <row r="59" spans="1:14" ht="25.5">
      <c r="A59" s="14">
        <v>1</v>
      </c>
      <c r="B59" s="141" t="s">
        <v>191</v>
      </c>
      <c r="C59" s="74">
        <v>208</v>
      </c>
      <c r="D59" s="18" t="s">
        <v>58</v>
      </c>
      <c r="E59" s="134">
        <f>208*11</f>
        <v>2288</v>
      </c>
      <c r="F59" s="33" t="s">
        <v>192</v>
      </c>
      <c r="G59" s="65" t="s">
        <v>17</v>
      </c>
      <c r="H59" s="20"/>
      <c r="I59" s="35"/>
      <c r="J59" s="135"/>
      <c r="K59" s="36"/>
      <c r="M59" s="142"/>
      <c r="N59" s="74"/>
    </row>
    <row r="60" spans="1:14" ht="25.5">
      <c r="A60" s="14">
        <v>2</v>
      </c>
      <c r="B60" s="141" t="s">
        <v>193</v>
      </c>
      <c r="C60" s="74">
        <v>44</v>
      </c>
      <c r="D60" s="18" t="s">
        <v>58</v>
      </c>
      <c r="E60" s="134">
        <f>44*11</f>
        <v>484</v>
      </c>
      <c r="F60" s="33" t="s">
        <v>192</v>
      </c>
      <c r="G60" s="65" t="s">
        <v>17</v>
      </c>
      <c r="H60" s="20"/>
      <c r="I60" s="35"/>
      <c r="J60" s="135"/>
      <c r="K60" s="36"/>
      <c r="M60" s="142"/>
      <c r="N60" s="74"/>
    </row>
    <row r="61" spans="1:14" ht="25.5">
      <c r="A61" s="14">
        <v>3</v>
      </c>
      <c r="B61" s="141" t="s">
        <v>194</v>
      </c>
      <c r="C61" s="74">
        <v>32</v>
      </c>
      <c r="D61" s="18" t="s">
        <v>58</v>
      </c>
      <c r="E61" s="134">
        <f>32*11</f>
        <v>352</v>
      </c>
      <c r="F61" s="33" t="s">
        <v>192</v>
      </c>
      <c r="G61" s="65" t="s">
        <v>17</v>
      </c>
      <c r="H61" s="20"/>
      <c r="I61" s="35"/>
      <c r="J61" s="135"/>
      <c r="K61" s="36"/>
      <c r="M61" s="142"/>
      <c r="N61" s="74"/>
    </row>
    <row r="62" spans="1:14" ht="12.75">
      <c r="A62" s="14"/>
      <c r="B62" s="14"/>
      <c r="C62" s="14"/>
      <c r="D62" s="15" t="s">
        <v>67</v>
      </c>
      <c r="E62" s="59">
        <f>SUM(E59:E61)</f>
        <v>3124</v>
      </c>
      <c r="F62" s="33"/>
      <c r="G62" s="20"/>
      <c r="H62" s="20"/>
      <c r="I62" s="35"/>
      <c r="J62" s="135"/>
      <c r="K62" s="36"/>
      <c r="M62" s="142"/>
      <c r="N62" s="74"/>
    </row>
    <row r="63" spans="1:14" ht="12.75">
      <c r="A63" s="14"/>
      <c r="B63" s="60"/>
      <c r="C63" s="60"/>
      <c r="D63" s="25"/>
      <c r="E63" s="26"/>
      <c r="F63" s="143"/>
      <c r="G63" s="87"/>
      <c r="H63" s="87"/>
      <c r="M63" s="142"/>
      <c r="N63" s="74"/>
    </row>
    <row r="64" spans="1:8" ht="12.75">
      <c r="A64" s="131" t="s">
        <v>80</v>
      </c>
      <c r="G64" s="31"/>
      <c r="H64" s="31"/>
    </row>
    <row r="65" spans="1:14" ht="38.25">
      <c r="A65" s="15" t="s">
        <v>190</v>
      </c>
      <c r="B65" s="13" t="s">
        <v>119</v>
      </c>
      <c r="C65" s="13" t="s">
        <v>120</v>
      </c>
      <c r="D65" s="13" t="s">
        <v>121</v>
      </c>
      <c r="E65" s="13" t="s">
        <v>122</v>
      </c>
      <c r="F65" s="132" t="s">
        <v>123</v>
      </c>
      <c r="G65" s="13" t="s">
        <v>124</v>
      </c>
      <c r="H65" s="13" t="s">
        <v>12</v>
      </c>
      <c r="I65" s="13"/>
      <c r="J65" s="13"/>
      <c r="K65" s="13"/>
      <c r="M65" s="142"/>
      <c r="N65" s="74"/>
    </row>
    <row r="66" spans="1:14" ht="25.5">
      <c r="A66" s="14">
        <v>1</v>
      </c>
      <c r="B66" s="144" t="s">
        <v>195</v>
      </c>
      <c r="C66" s="74">
        <v>22</v>
      </c>
      <c r="D66" s="14" t="s">
        <v>87</v>
      </c>
      <c r="E66" s="32">
        <f>22*11</f>
        <v>242</v>
      </c>
      <c r="F66" s="18" t="s">
        <v>196</v>
      </c>
      <c r="G66" s="65" t="s">
        <v>17</v>
      </c>
      <c r="H66" s="65"/>
      <c r="I66" s="17"/>
      <c r="J66" s="135"/>
      <c r="K66" s="36"/>
      <c r="N66" s="1"/>
    </row>
    <row r="67" spans="1:14" ht="25.5">
      <c r="A67" s="14">
        <v>2</v>
      </c>
      <c r="B67" s="144" t="s">
        <v>197</v>
      </c>
      <c r="C67" s="74">
        <v>36</v>
      </c>
      <c r="D67" s="14" t="s">
        <v>87</v>
      </c>
      <c r="E67" s="32">
        <f>36*11</f>
        <v>396</v>
      </c>
      <c r="F67" s="18" t="s">
        <v>196</v>
      </c>
      <c r="G67" s="65" t="s">
        <v>17</v>
      </c>
      <c r="H67" s="65"/>
      <c r="I67" s="17"/>
      <c r="J67" s="135"/>
      <c r="K67" s="36"/>
      <c r="N67" s="1"/>
    </row>
    <row r="68" spans="1:14" ht="25.5">
      <c r="A68" s="14">
        <v>3</v>
      </c>
      <c r="B68" s="144" t="s">
        <v>198</v>
      </c>
      <c r="C68" s="74">
        <v>273</v>
      </c>
      <c r="D68" s="14" t="s">
        <v>87</v>
      </c>
      <c r="E68" s="32">
        <f>273*11</f>
        <v>3003</v>
      </c>
      <c r="F68" s="18" t="s">
        <v>196</v>
      </c>
      <c r="G68" s="65" t="s">
        <v>17</v>
      </c>
      <c r="H68" s="65"/>
      <c r="I68" s="17"/>
      <c r="J68" s="135"/>
      <c r="K68" s="36"/>
      <c r="N68" s="1"/>
    </row>
    <row r="69" spans="1:14" ht="26.25" customHeight="1">
      <c r="A69" s="14"/>
      <c r="B69" s="15"/>
      <c r="C69" s="15"/>
      <c r="D69" s="15" t="s">
        <v>67</v>
      </c>
      <c r="E69" s="59">
        <f>SUM(E66:E68)</f>
        <v>3641</v>
      </c>
      <c r="F69" s="132"/>
      <c r="G69" s="19"/>
      <c r="H69" s="19"/>
      <c r="I69" s="138"/>
      <c r="J69" s="135"/>
      <c r="K69" s="36"/>
      <c r="M69" s="142"/>
      <c r="N69" s="123"/>
    </row>
    <row r="70" spans="1:14" ht="28.5" customHeight="1">
      <c r="A70" s="60"/>
      <c r="B70" s="25"/>
      <c r="C70" s="25"/>
      <c r="D70" s="25"/>
      <c r="E70" s="26"/>
      <c r="F70" s="124"/>
      <c r="G70" s="28"/>
      <c r="H70" s="28"/>
      <c r="M70" s="142"/>
      <c r="N70" s="123"/>
    </row>
    <row r="71" spans="1:8" ht="12.75">
      <c r="A71" s="131" t="s">
        <v>199</v>
      </c>
      <c r="G71" s="31"/>
      <c r="H71" s="31"/>
    </row>
    <row r="72" spans="1:14" ht="38.25">
      <c r="A72" s="15" t="s">
        <v>190</v>
      </c>
      <c r="B72" s="13" t="s">
        <v>119</v>
      </c>
      <c r="C72" s="13" t="s">
        <v>120</v>
      </c>
      <c r="D72" s="13" t="s">
        <v>121</v>
      </c>
      <c r="E72" s="13" t="s">
        <v>122</v>
      </c>
      <c r="F72" s="132" t="s">
        <v>123</v>
      </c>
      <c r="G72" s="13" t="s">
        <v>124</v>
      </c>
      <c r="H72" s="13" t="s">
        <v>12</v>
      </c>
      <c r="I72" s="13"/>
      <c r="J72" s="13"/>
      <c r="K72" s="13"/>
      <c r="M72" s="142"/>
      <c r="N72" s="123"/>
    </row>
    <row r="73" spans="1:14" ht="38.25" customHeight="1">
      <c r="A73" s="14">
        <v>1</v>
      </c>
      <c r="B73" s="14" t="s">
        <v>200</v>
      </c>
      <c r="C73" s="14">
        <v>114</v>
      </c>
      <c r="D73" s="14" t="s">
        <v>58</v>
      </c>
      <c r="E73" s="32">
        <v>0</v>
      </c>
      <c r="F73" s="33" t="s">
        <v>201</v>
      </c>
      <c r="G73" s="65" t="s">
        <v>17</v>
      </c>
      <c r="H73" s="20" t="s">
        <v>21</v>
      </c>
      <c r="I73" s="35"/>
      <c r="J73" s="135"/>
      <c r="K73" s="36"/>
      <c r="N73" s="123"/>
    </row>
    <row r="74" spans="1:14" ht="38.25" customHeight="1">
      <c r="A74" s="14">
        <v>2</v>
      </c>
      <c r="B74" s="14" t="s">
        <v>202</v>
      </c>
      <c r="C74" s="14">
        <v>250</v>
      </c>
      <c r="D74" s="14" t="s">
        <v>58</v>
      </c>
      <c r="E74" s="32">
        <v>0</v>
      </c>
      <c r="F74" s="33" t="s">
        <v>201</v>
      </c>
      <c r="G74" s="65" t="s">
        <v>17</v>
      </c>
      <c r="H74" s="20" t="s">
        <v>21</v>
      </c>
      <c r="I74" s="35"/>
      <c r="J74" s="135"/>
      <c r="K74" s="36"/>
      <c r="N74" s="123"/>
    </row>
    <row r="75" spans="1:14" ht="38.25" customHeight="1">
      <c r="A75" s="14">
        <v>3</v>
      </c>
      <c r="B75" s="14" t="s">
        <v>203</v>
      </c>
      <c r="C75" s="14">
        <v>53</v>
      </c>
      <c r="D75" s="14" t="s">
        <v>58</v>
      </c>
      <c r="E75" s="32">
        <v>0</v>
      </c>
      <c r="F75" s="33" t="s">
        <v>201</v>
      </c>
      <c r="G75" s="65" t="s">
        <v>17</v>
      </c>
      <c r="H75" s="20" t="s">
        <v>21</v>
      </c>
      <c r="I75" s="35"/>
      <c r="J75" s="135"/>
      <c r="K75" s="36"/>
      <c r="N75" s="123"/>
    </row>
    <row r="76" spans="1:14" ht="38.25" customHeight="1">
      <c r="A76" s="14">
        <v>4</v>
      </c>
      <c r="B76" s="14" t="s">
        <v>204</v>
      </c>
      <c r="C76" s="14">
        <v>45</v>
      </c>
      <c r="D76" s="14" t="s">
        <v>58</v>
      </c>
      <c r="E76" s="32">
        <v>0</v>
      </c>
      <c r="F76" s="33" t="s">
        <v>201</v>
      </c>
      <c r="G76" s="65" t="s">
        <v>17</v>
      </c>
      <c r="H76" s="20" t="s">
        <v>21</v>
      </c>
      <c r="I76" s="35"/>
      <c r="J76" s="135"/>
      <c r="K76" s="36"/>
      <c r="N76" s="123"/>
    </row>
    <row r="77" spans="1:14" ht="38.25" customHeight="1">
      <c r="A77" s="14">
        <v>5</v>
      </c>
      <c r="B77" s="14" t="s">
        <v>205</v>
      </c>
      <c r="C77" s="14">
        <v>71</v>
      </c>
      <c r="D77" s="14" t="s">
        <v>58</v>
      </c>
      <c r="E77" s="32">
        <f>71*11</f>
        <v>781</v>
      </c>
      <c r="F77" s="33" t="s">
        <v>206</v>
      </c>
      <c r="G77" s="65" t="s">
        <v>156</v>
      </c>
      <c r="H77" s="20" t="s">
        <v>21</v>
      </c>
      <c r="I77" s="35"/>
      <c r="J77" s="135"/>
      <c r="K77" s="36"/>
      <c r="N77" s="123"/>
    </row>
    <row r="78" spans="1:14" ht="38.25" customHeight="1">
      <c r="A78" s="14"/>
      <c r="B78" s="14"/>
      <c r="C78" s="14"/>
      <c r="D78" s="15" t="s">
        <v>67</v>
      </c>
      <c r="E78" s="59">
        <f>SUM(E73:E77)</f>
        <v>781</v>
      </c>
      <c r="F78" s="132"/>
      <c r="G78" s="20"/>
      <c r="H78" s="19"/>
      <c r="I78" s="35"/>
      <c r="J78" s="135"/>
      <c r="K78" s="36"/>
      <c r="N78" s="123"/>
    </row>
    <row r="79" spans="1:14" ht="37.5" customHeight="1">
      <c r="A79" s="60"/>
      <c r="B79" s="60"/>
      <c r="C79" s="60"/>
      <c r="D79" s="25"/>
      <c r="E79" s="26"/>
      <c r="F79" s="124"/>
      <c r="G79" s="87"/>
      <c r="H79" s="28"/>
      <c r="N79" s="123"/>
    </row>
    <row r="80" spans="1:8" ht="12.75">
      <c r="A80" s="131" t="s">
        <v>68</v>
      </c>
      <c r="G80" s="31"/>
      <c r="H80" s="31"/>
    </row>
    <row r="81" spans="1:14" ht="38.25" customHeight="1">
      <c r="A81" s="15" t="s">
        <v>190</v>
      </c>
      <c r="B81" s="13" t="s">
        <v>119</v>
      </c>
      <c r="C81" s="13" t="s">
        <v>120</v>
      </c>
      <c r="D81" s="13" t="s">
        <v>121</v>
      </c>
      <c r="E81" s="13" t="s">
        <v>122</v>
      </c>
      <c r="F81" s="132" t="s">
        <v>123</v>
      </c>
      <c r="G81" s="13" t="s">
        <v>124</v>
      </c>
      <c r="H81" s="13" t="s">
        <v>12</v>
      </c>
      <c r="I81" s="13"/>
      <c r="J81" s="13"/>
      <c r="K81" s="13"/>
      <c r="N81" s="123"/>
    </row>
    <row r="82" spans="1:14" ht="39.75" customHeight="1">
      <c r="A82" s="14">
        <v>1</v>
      </c>
      <c r="B82" s="14" t="s">
        <v>207</v>
      </c>
      <c r="C82" s="14">
        <v>111</v>
      </c>
      <c r="D82" s="14" t="s">
        <v>58</v>
      </c>
      <c r="E82" s="32">
        <f>23*111</f>
        <v>2553</v>
      </c>
      <c r="F82" s="33" t="s">
        <v>208</v>
      </c>
      <c r="G82" s="20" t="s">
        <v>17</v>
      </c>
      <c r="H82" s="20" t="s">
        <v>21</v>
      </c>
      <c r="I82" s="35"/>
      <c r="J82" s="135"/>
      <c r="K82" s="36"/>
      <c r="N82" s="123"/>
    </row>
    <row r="83" spans="1:14" ht="39" customHeight="1">
      <c r="A83" s="14">
        <v>2</v>
      </c>
      <c r="B83" s="14" t="s">
        <v>209</v>
      </c>
      <c r="C83" s="14">
        <v>108</v>
      </c>
      <c r="D83" s="14" t="s">
        <v>58</v>
      </c>
      <c r="E83" s="32">
        <v>2160</v>
      </c>
      <c r="F83" s="33" t="s">
        <v>208</v>
      </c>
      <c r="G83" s="20" t="s">
        <v>17</v>
      </c>
      <c r="H83" s="20" t="s">
        <v>21</v>
      </c>
      <c r="I83" s="35"/>
      <c r="J83" s="135"/>
      <c r="K83" s="36"/>
      <c r="N83" s="123"/>
    </row>
    <row r="84" spans="1:14" ht="38.25" customHeight="1">
      <c r="A84" s="14">
        <v>3</v>
      </c>
      <c r="B84" s="14" t="s">
        <v>210</v>
      </c>
      <c r="C84" s="14">
        <v>3149</v>
      </c>
      <c r="D84" s="14" t="s">
        <v>211</v>
      </c>
      <c r="E84" s="32">
        <v>0</v>
      </c>
      <c r="F84" s="33" t="s">
        <v>208</v>
      </c>
      <c r="G84" s="20" t="s">
        <v>17</v>
      </c>
      <c r="H84" s="20" t="s">
        <v>21</v>
      </c>
      <c r="I84" s="35"/>
      <c r="J84" s="135"/>
      <c r="K84" s="36"/>
      <c r="N84" s="123"/>
    </row>
    <row r="85" spans="1:14" s="81" customFormat="1" ht="37.5" customHeight="1">
      <c r="A85" s="148">
        <v>4</v>
      </c>
      <c r="B85" s="206" t="s">
        <v>212</v>
      </c>
      <c r="C85" s="75">
        <v>466</v>
      </c>
      <c r="D85" s="75" t="s">
        <v>213</v>
      </c>
      <c r="E85" s="84">
        <v>0</v>
      </c>
      <c r="F85" s="149" t="s">
        <v>214</v>
      </c>
      <c r="G85" s="150" t="s">
        <v>23</v>
      </c>
      <c r="H85" s="150" t="s">
        <v>21</v>
      </c>
      <c r="I85" s="79"/>
      <c r="J85" s="223"/>
      <c r="K85" s="153"/>
      <c r="N85" s="154"/>
    </row>
    <row r="86" spans="1:14" ht="37.5" customHeight="1">
      <c r="A86" s="14"/>
      <c r="B86" s="14"/>
      <c r="C86" s="14"/>
      <c r="D86" s="15" t="s">
        <v>67</v>
      </c>
      <c r="E86" s="59">
        <f>SUM(E82:E85)</f>
        <v>4713</v>
      </c>
      <c r="F86" s="33"/>
      <c r="G86" s="20"/>
      <c r="H86" s="20"/>
      <c r="I86" s="35"/>
      <c r="J86" s="135"/>
      <c r="K86" s="36"/>
      <c r="N86" s="123"/>
    </row>
    <row r="87" spans="1:14" ht="39" customHeight="1">
      <c r="A87" s="60"/>
      <c r="B87" s="60"/>
      <c r="C87" s="60"/>
      <c r="D87" s="25"/>
      <c r="E87" s="26"/>
      <c r="F87" s="143"/>
      <c r="G87" s="87"/>
      <c r="H87" s="87"/>
      <c r="N87" s="123"/>
    </row>
    <row r="88" spans="1:14" ht="12.75">
      <c r="A88" s="30" t="s">
        <v>215</v>
      </c>
      <c r="G88" s="31"/>
      <c r="H88" s="31"/>
      <c r="N88" s="74"/>
    </row>
    <row r="89" spans="1:14" ht="38.25">
      <c r="A89" s="13" t="s">
        <v>4</v>
      </c>
      <c r="B89" s="13" t="s">
        <v>119</v>
      </c>
      <c r="C89" s="13" t="s">
        <v>120</v>
      </c>
      <c r="D89" s="13" t="s">
        <v>121</v>
      </c>
      <c r="E89" s="13" t="s">
        <v>122</v>
      </c>
      <c r="F89" s="132" t="s">
        <v>123</v>
      </c>
      <c r="G89" s="13" t="s">
        <v>124</v>
      </c>
      <c r="H89" s="13" t="s">
        <v>12</v>
      </c>
      <c r="I89" s="13"/>
      <c r="J89" s="13"/>
      <c r="K89" s="13"/>
      <c r="N89" s="74"/>
    </row>
    <row r="90" spans="1:14" ht="25.5">
      <c r="A90" s="14">
        <v>1</v>
      </c>
      <c r="B90" s="141" t="s">
        <v>216</v>
      </c>
      <c r="C90" s="74">
        <v>101</v>
      </c>
      <c r="D90" s="18" t="s">
        <v>58</v>
      </c>
      <c r="E90" s="134">
        <f>101*11</f>
        <v>1111</v>
      </c>
      <c r="F90" s="33" t="s">
        <v>217</v>
      </c>
      <c r="G90" s="65" t="s">
        <v>17</v>
      </c>
      <c r="H90" s="20" t="s">
        <v>21</v>
      </c>
      <c r="I90" s="35"/>
      <c r="J90" s="135"/>
      <c r="K90" s="36"/>
      <c r="N90" s="58"/>
    </row>
    <row r="91" spans="1:14" ht="25.5">
      <c r="A91" s="14">
        <v>2</v>
      </c>
      <c r="B91" s="141" t="s">
        <v>218</v>
      </c>
      <c r="C91" s="74">
        <v>82</v>
      </c>
      <c r="D91" s="18" t="s">
        <v>58</v>
      </c>
      <c r="E91" s="134">
        <f>82*11</f>
        <v>902</v>
      </c>
      <c r="F91" s="33" t="s">
        <v>217</v>
      </c>
      <c r="G91" s="65" t="s">
        <v>17</v>
      </c>
      <c r="H91" s="20" t="s">
        <v>21</v>
      </c>
      <c r="I91" s="35"/>
      <c r="J91" s="135"/>
      <c r="K91" s="36"/>
      <c r="N91" s="58"/>
    </row>
    <row r="92" spans="1:14" ht="25.5">
      <c r="A92" s="14">
        <v>3</v>
      </c>
      <c r="B92" s="141" t="s">
        <v>219</v>
      </c>
      <c r="C92" s="74">
        <v>145</v>
      </c>
      <c r="D92" s="18" t="s">
        <v>58</v>
      </c>
      <c r="E92" s="134">
        <f>145*11</f>
        <v>1595</v>
      </c>
      <c r="F92" s="33" t="s">
        <v>217</v>
      </c>
      <c r="G92" s="65" t="s">
        <v>156</v>
      </c>
      <c r="H92" s="20" t="s">
        <v>21</v>
      </c>
      <c r="I92" s="35"/>
      <c r="J92" s="135"/>
      <c r="K92" s="36"/>
      <c r="N92" s="58"/>
    </row>
    <row r="93" spans="1:14" ht="14.25" customHeight="1">
      <c r="A93" s="15"/>
      <c r="B93" s="14"/>
      <c r="C93" s="14"/>
      <c r="D93" s="15" t="s">
        <v>67</v>
      </c>
      <c r="E93" s="59">
        <f>SUM(E90:E92)</f>
        <v>3608</v>
      </c>
      <c r="F93" s="33"/>
      <c r="G93" s="20"/>
      <c r="H93" s="20"/>
      <c r="I93" s="35"/>
      <c r="J93" s="135"/>
      <c r="K93" s="36"/>
      <c r="N93" s="123"/>
    </row>
    <row r="94" spans="1:14" ht="12.75">
      <c r="A94" s="25"/>
      <c r="B94" s="25"/>
      <c r="C94" s="25"/>
      <c r="D94" s="25"/>
      <c r="E94" s="26"/>
      <c r="F94" s="124"/>
      <c r="G94" s="28"/>
      <c r="H94" s="28"/>
      <c r="N94" s="123"/>
    </row>
    <row r="95" spans="1:14" ht="12.75">
      <c r="A95" s="30" t="s">
        <v>72</v>
      </c>
      <c r="G95" s="31"/>
      <c r="H95" s="31"/>
      <c r="N95" s="123"/>
    </row>
    <row r="96" spans="1:14" ht="38.25">
      <c r="A96" s="13" t="s">
        <v>4</v>
      </c>
      <c r="B96" s="13" t="s">
        <v>119</v>
      </c>
      <c r="C96" s="13" t="s">
        <v>120</v>
      </c>
      <c r="D96" s="13" t="s">
        <v>121</v>
      </c>
      <c r="E96" s="13" t="s">
        <v>122</v>
      </c>
      <c r="F96" s="132" t="s">
        <v>123</v>
      </c>
      <c r="G96" s="13" t="s">
        <v>124</v>
      </c>
      <c r="H96" s="13" t="s">
        <v>12</v>
      </c>
      <c r="I96" s="13"/>
      <c r="J96" s="13"/>
      <c r="K96" s="13"/>
      <c r="N96" s="13"/>
    </row>
    <row r="97" spans="1:14" ht="38.25">
      <c r="A97" s="14">
        <v>1</v>
      </c>
      <c r="B97" s="133" t="s">
        <v>220</v>
      </c>
      <c r="C97" s="14">
        <v>2063</v>
      </c>
      <c r="D97" s="14" t="s">
        <v>14</v>
      </c>
      <c r="E97" s="134">
        <v>0</v>
      </c>
      <c r="F97" s="135" t="s">
        <v>221</v>
      </c>
      <c r="G97" s="65" t="s">
        <v>17</v>
      </c>
      <c r="H97" s="20" t="s">
        <v>21</v>
      </c>
      <c r="I97" s="35"/>
      <c r="J97" s="135"/>
      <c r="K97" s="36"/>
      <c r="N97" s="13"/>
    </row>
    <row r="98" spans="1:14" ht="38.25">
      <c r="A98" s="145">
        <v>2</v>
      </c>
      <c r="B98" s="133" t="s">
        <v>222</v>
      </c>
      <c r="C98" s="14">
        <v>420</v>
      </c>
      <c r="D98" s="14" t="s">
        <v>14</v>
      </c>
      <c r="E98" s="134">
        <v>0</v>
      </c>
      <c r="F98" s="135" t="s">
        <v>221</v>
      </c>
      <c r="G98" s="65" t="s">
        <v>17</v>
      </c>
      <c r="H98" s="20" t="s">
        <v>21</v>
      </c>
      <c r="I98" s="35"/>
      <c r="J98" s="135"/>
      <c r="K98" s="36"/>
      <c r="N98" s="13"/>
    </row>
    <row r="99" spans="1:14" ht="38.25">
      <c r="A99" s="14">
        <v>3</v>
      </c>
      <c r="B99" s="133" t="s">
        <v>223</v>
      </c>
      <c r="C99" s="14">
        <v>313</v>
      </c>
      <c r="D99" s="14" t="s">
        <v>58</v>
      </c>
      <c r="E99" s="134">
        <v>0</v>
      </c>
      <c r="F99" s="135" t="s">
        <v>221</v>
      </c>
      <c r="G99" s="65" t="s">
        <v>17</v>
      </c>
      <c r="H99" s="20" t="s">
        <v>21</v>
      </c>
      <c r="I99" s="35"/>
      <c r="J99" s="135"/>
      <c r="K99" s="36"/>
      <c r="N99" s="123"/>
    </row>
    <row r="100" spans="1:14" s="81" customFormat="1" ht="38.25">
      <c r="A100" s="148">
        <v>4</v>
      </c>
      <c r="B100" s="76" t="s">
        <v>224</v>
      </c>
      <c r="C100" s="148">
        <v>107</v>
      </c>
      <c r="D100" s="148" t="s">
        <v>58</v>
      </c>
      <c r="E100" s="110">
        <v>0</v>
      </c>
      <c r="F100" s="152" t="s">
        <v>225</v>
      </c>
      <c r="G100" s="224" t="s">
        <v>23</v>
      </c>
      <c r="H100" s="150" t="s">
        <v>21</v>
      </c>
      <c r="I100" s="79"/>
      <c r="J100" s="152"/>
      <c r="K100" s="153"/>
      <c r="N100" s="154"/>
    </row>
    <row r="101" spans="1:14" s="81" customFormat="1" ht="38.25">
      <c r="A101" s="148">
        <v>5</v>
      </c>
      <c r="B101" s="76" t="s">
        <v>226</v>
      </c>
      <c r="C101" s="148">
        <v>1342</v>
      </c>
      <c r="D101" s="148" t="s">
        <v>58</v>
      </c>
      <c r="E101" s="225">
        <f>'NAKUPI NEPR.'!C101*5</f>
        <v>6710</v>
      </c>
      <c r="F101" s="152" t="s">
        <v>221</v>
      </c>
      <c r="G101" s="77" t="s">
        <v>17</v>
      </c>
      <c r="H101" s="150" t="s">
        <v>21</v>
      </c>
      <c r="I101" s="79"/>
      <c r="J101" s="152"/>
      <c r="K101" s="153"/>
      <c r="N101" s="154"/>
    </row>
    <row r="102" spans="1:14" s="81" customFormat="1" ht="38.25">
      <c r="A102" s="148">
        <v>6</v>
      </c>
      <c r="B102" s="76" t="s">
        <v>227</v>
      </c>
      <c r="C102" s="148">
        <v>576</v>
      </c>
      <c r="D102" s="148" t="s">
        <v>58</v>
      </c>
      <c r="E102" s="225">
        <f>'NAKUPI NEPR.'!C102*5</f>
        <v>2880</v>
      </c>
      <c r="F102" s="152" t="s">
        <v>221</v>
      </c>
      <c r="G102" s="77" t="s">
        <v>17</v>
      </c>
      <c r="H102" s="150" t="s">
        <v>21</v>
      </c>
      <c r="I102" s="79"/>
      <c r="J102" s="152"/>
      <c r="K102" s="153"/>
      <c r="N102" s="154"/>
    </row>
    <row r="103" spans="1:14" s="81" customFormat="1" ht="38.25">
      <c r="A103" s="148">
        <v>7</v>
      </c>
      <c r="B103" s="76" t="s">
        <v>228</v>
      </c>
      <c r="C103" s="148">
        <v>263</v>
      </c>
      <c r="D103" s="148" t="s">
        <v>58</v>
      </c>
      <c r="E103" s="225">
        <f>'NAKUPI NEPR.'!C103*5</f>
        <v>1315</v>
      </c>
      <c r="F103" s="152" t="s">
        <v>221</v>
      </c>
      <c r="G103" s="77" t="s">
        <v>17</v>
      </c>
      <c r="H103" s="150" t="s">
        <v>21</v>
      </c>
      <c r="I103" s="79"/>
      <c r="J103" s="152"/>
      <c r="K103" s="153"/>
      <c r="N103" s="154"/>
    </row>
    <row r="104" spans="1:14" s="81" customFormat="1" ht="38.25">
      <c r="A104" s="148">
        <v>8</v>
      </c>
      <c r="B104" s="76" t="s">
        <v>229</v>
      </c>
      <c r="C104" s="148">
        <v>1074</v>
      </c>
      <c r="D104" s="148" t="s">
        <v>58</v>
      </c>
      <c r="E104" s="225">
        <f>'NAKUPI NEPR.'!C104*5</f>
        <v>5370</v>
      </c>
      <c r="F104" s="152" t="s">
        <v>221</v>
      </c>
      <c r="G104" s="77" t="s">
        <v>17</v>
      </c>
      <c r="H104" s="150" t="s">
        <v>21</v>
      </c>
      <c r="I104" s="79"/>
      <c r="J104" s="152"/>
      <c r="K104" s="153"/>
      <c r="N104" s="154"/>
    </row>
    <row r="105" spans="1:14" s="81" customFormat="1" ht="38.25">
      <c r="A105" s="148">
        <v>10</v>
      </c>
      <c r="B105" s="76" t="s">
        <v>230</v>
      </c>
      <c r="C105" s="148">
        <v>5</v>
      </c>
      <c r="D105" s="148" t="s">
        <v>58</v>
      </c>
      <c r="E105" s="225">
        <f>'NAKUPI NEPR.'!C105*5</f>
        <v>25</v>
      </c>
      <c r="F105" s="152" t="s">
        <v>221</v>
      </c>
      <c r="G105" s="77" t="s">
        <v>17</v>
      </c>
      <c r="H105" s="150" t="s">
        <v>21</v>
      </c>
      <c r="I105" s="79"/>
      <c r="J105" s="152"/>
      <c r="K105" s="153"/>
      <c r="N105" s="154"/>
    </row>
    <row r="106" spans="1:14" s="81" customFormat="1" ht="38.25">
      <c r="A106" s="148">
        <v>11</v>
      </c>
      <c r="B106" s="76" t="s">
        <v>231</v>
      </c>
      <c r="C106" s="148">
        <v>5</v>
      </c>
      <c r="D106" s="148" t="s">
        <v>58</v>
      </c>
      <c r="E106" s="225">
        <f>'NAKUPI NEPR.'!C106*5</f>
        <v>25</v>
      </c>
      <c r="F106" s="152" t="s">
        <v>221</v>
      </c>
      <c r="G106" s="77" t="s">
        <v>17</v>
      </c>
      <c r="H106" s="150" t="s">
        <v>21</v>
      </c>
      <c r="I106" s="79"/>
      <c r="J106" s="152"/>
      <c r="K106" s="153"/>
      <c r="N106" s="154"/>
    </row>
    <row r="107" spans="1:14" ht="12.75">
      <c r="A107" s="15"/>
      <c r="B107" s="14"/>
      <c r="C107" s="14"/>
      <c r="D107" s="15" t="s">
        <v>67</v>
      </c>
      <c r="E107" s="59">
        <f>SUM(E97:E106)</f>
        <v>16325</v>
      </c>
      <c r="F107" s="33"/>
      <c r="G107" s="65"/>
      <c r="H107" s="36"/>
      <c r="I107" s="35"/>
      <c r="J107" s="135"/>
      <c r="K107" s="36"/>
      <c r="N107" s="123"/>
    </row>
    <row r="108" spans="1:14" ht="12.75">
      <c r="A108" s="25"/>
      <c r="B108" s="60"/>
      <c r="C108" s="60"/>
      <c r="D108" s="25"/>
      <c r="E108" s="26"/>
      <c r="F108" s="143"/>
      <c r="G108" s="87"/>
      <c r="H108" s="117"/>
      <c r="N108" s="123"/>
    </row>
    <row r="109" spans="1:14" ht="12.75">
      <c r="A109" s="25"/>
      <c r="B109" s="60"/>
      <c r="C109" s="60"/>
      <c r="D109" s="25"/>
      <c r="E109" s="31"/>
      <c r="F109" s="143"/>
      <c r="G109" s="87"/>
      <c r="H109" s="87"/>
      <c r="N109" s="146"/>
    </row>
    <row r="110" spans="1:14" ht="12.75">
      <c r="A110" s="30" t="s">
        <v>232</v>
      </c>
      <c r="B110" s="25"/>
      <c r="C110" s="25"/>
      <c r="D110" s="25"/>
      <c r="E110" s="26"/>
      <c r="F110" s="124"/>
      <c r="G110" s="28"/>
      <c r="H110" s="28"/>
      <c r="I110" s="147"/>
      <c r="N110" s="146"/>
    </row>
    <row r="111" spans="1:14" ht="38.25">
      <c r="A111" s="13" t="s">
        <v>4</v>
      </c>
      <c r="B111" s="13" t="s">
        <v>119</v>
      </c>
      <c r="C111" s="13" t="s">
        <v>120</v>
      </c>
      <c r="D111" s="13" t="s">
        <v>121</v>
      </c>
      <c r="E111" s="13" t="s">
        <v>122</v>
      </c>
      <c r="F111" s="132" t="s">
        <v>123</v>
      </c>
      <c r="G111" s="13" t="s">
        <v>124</v>
      </c>
      <c r="H111" s="13" t="s">
        <v>12</v>
      </c>
      <c r="I111" s="13"/>
      <c r="J111" s="13"/>
      <c r="K111" s="13"/>
      <c r="N111" s="146"/>
    </row>
    <row r="112" spans="1:14" s="81" customFormat="1" ht="63.75">
      <c r="A112" s="75">
        <v>1</v>
      </c>
      <c r="B112" s="148" t="s">
        <v>233</v>
      </c>
      <c r="C112" s="148">
        <v>850</v>
      </c>
      <c r="D112" s="148" t="s">
        <v>58</v>
      </c>
      <c r="E112" s="84">
        <v>8500</v>
      </c>
      <c r="F112" s="149" t="s">
        <v>234</v>
      </c>
      <c r="G112" s="77" t="s">
        <v>23</v>
      </c>
      <c r="H112" s="150"/>
      <c r="I112" s="151"/>
      <c r="J112" s="152"/>
      <c r="K112" s="153"/>
      <c r="N112" s="226"/>
    </row>
    <row r="113" spans="1:14" ht="25.5">
      <c r="A113" s="18">
        <v>2</v>
      </c>
      <c r="B113" s="14" t="s">
        <v>235</v>
      </c>
      <c r="C113" s="14">
        <v>323</v>
      </c>
      <c r="D113" s="14" t="s">
        <v>236</v>
      </c>
      <c r="E113" s="32">
        <f>323*20</f>
        <v>6460</v>
      </c>
      <c r="F113" s="33" t="s">
        <v>237</v>
      </c>
      <c r="G113" s="65" t="s">
        <v>17</v>
      </c>
      <c r="H113" s="20" t="s">
        <v>15</v>
      </c>
      <c r="I113" s="48"/>
      <c r="J113" s="135"/>
      <c r="K113" s="36"/>
      <c r="N113" s="146"/>
    </row>
    <row r="114" spans="1:14" ht="25.5">
      <c r="A114" s="18">
        <v>3</v>
      </c>
      <c r="B114" s="14" t="s">
        <v>238</v>
      </c>
      <c r="C114" s="14">
        <v>607</v>
      </c>
      <c r="D114" s="14" t="s">
        <v>236</v>
      </c>
      <c r="E114" s="32">
        <v>12140</v>
      </c>
      <c r="F114" s="33" t="s">
        <v>237</v>
      </c>
      <c r="G114" s="65" t="s">
        <v>17</v>
      </c>
      <c r="H114" s="20" t="s">
        <v>51</v>
      </c>
      <c r="I114" s="48"/>
      <c r="J114" s="135"/>
      <c r="K114" s="36"/>
      <c r="N114" s="146"/>
    </row>
    <row r="115" spans="1:14" ht="25.5">
      <c r="A115" s="18">
        <v>4</v>
      </c>
      <c r="B115" s="14" t="s">
        <v>239</v>
      </c>
      <c r="C115" s="14">
        <v>64</v>
      </c>
      <c r="D115" s="14" t="s">
        <v>236</v>
      </c>
      <c r="E115" s="32">
        <v>1280</v>
      </c>
      <c r="F115" s="33" t="s">
        <v>237</v>
      </c>
      <c r="G115" s="65" t="s">
        <v>17</v>
      </c>
      <c r="H115" s="20" t="s">
        <v>51</v>
      </c>
      <c r="I115" s="48"/>
      <c r="J115" s="135"/>
      <c r="K115" s="36"/>
      <c r="N115" s="146"/>
    </row>
    <row r="116" spans="1:14" ht="14.25" customHeight="1">
      <c r="A116" s="15"/>
      <c r="B116" s="15"/>
      <c r="C116" s="15"/>
      <c r="D116" s="15" t="s">
        <v>67</v>
      </c>
      <c r="E116" s="59">
        <f>SUM(E112:E115)</f>
        <v>28380</v>
      </c>
      <c r="F116" s="132"/>
      <c r="G116" s="19"/>
      <c r="H116" s="19"/>
      <c r="I116" s="48"/>
      <c r="J116" s="135"/>
      <c r="K116" s="139"/>
      <c r="N116" s="123"/>
    </row>
    <row r="117" spans="1:9" ht="12.75">
      <c r="A117" s="25"/>
      <c r="B117" s="25"/>
      <c r="C117" s="25"/>
      <c r="D117" s="25"/>
      <c r="E117" s="26"/>
      <c r="F117" s="124"/>
      <c r="G117" s="28"/>
      <c r="H117" s="28"/>
      <c r="I117" s="147"/>
    </row>
    <row r="118" spans="1:14" ht="27.75" customHeight="1">
      <c r="A118" s="30" t="s">
        <v>240</v>
      </c>
      <c r="G118" s="31"/>
      <c r="H118" s="31"/>
      <c r="I118" s="147"/>
      <c r="N118" s="13"/>
    </row>
    <row r="119" spans="1:14" ht="27.75" customHeight="1">
      <c r="A119" s="13" t="s">
        <v>4</v>
      </c>
      <c r="B119" s="13" t="s">
        <v>119</v>
      </c>
      <c r="C119" s="13" t="s">
        <v>120</v>
      </c>
      <c r="D119" s="13" t="s">
        <v>121</v>
      </c>
      <c r="E119" s="13" t="s">
        <v>122</v>
      </c>
      <c r="F119" s="132" t="s">
        <v>123</v>
      </c>
      <c r="G119" s="13" t="s">
        <v>124</v>
      </c>
      <c r="H119" s="13" t="s">
        <v>12</v>
      </c>
      <c r="I119" s="13"/>
      <c r="J119" s="13"/>
      <c r="K119" s="13"/>
      <c r="N119" s="13"/>
    </row>
    <row r="120" spans="1:14" ht="38.25">
      <c r="A120" s="14">
        <v>1</v>
      </c>
      <c r="B120" s="133" t="s">
        <v>241</v>
      </c>
      <c r="C120" s="14">
        <v>40</v>
      </c>
      <c r="D120" s="14" t="s">
        <v>242</v>
      </c>
      <c r="E120" s="134">
        <v>0</v>
      </c>
      <c r="F120" s="33" t="s">
        <v>243</v>
      </c>
      <c r="G120" s="65" t="s">
        <v>17</v>
      </c>
      <c r="H120" s="20" t="s">
        <v>21</v>
      </c>
      <c r="I120" s="48"/>
      <c r="J120" s="135"/>
      <c r="K120" s="36"/>
      <c r="N120" s="13"/>
    </row>
    <row r="121" spans="1:14" ht="12.75">
      <c r="A121" s="15"/>
      <c r="B121" s="14"/>
      <c r="C121" s="14"/>
      <c r="D121" s="15" t="s">
        <v>67</v>
      </c>
      <c r="E121" s="59">
        <f>SUM('NAKUPI NEPR.'!E120:E120)</f>
        <v>0</v>
      </c>
      <c r="F121" s="33"/>
      <c r="G121" s="20"/>
      <c r="H121" s="36"/>
      <c r="I121" s="48"/>
      <c r="J121" s="135"/>
      <c r="K121" s="36"/>
      <c r="N121" s="123"/>
    </row>
    <row r="122" spans="1:14" ht="27.75" customHeight="1">
      <c r="A122" s="30" t="s">
        <v>199</v>
      </c>
      <c r="G122" s="31"/>
      <c r="H122" s="31"/>
      <c r="I122" s="147"/>
      <c r="N122" s="13"/>
    </row>
    <row r="123" spans="1:14" ht="27.75" customHeight="1">
      <c r="A123" s="13" t="s">
        <v>4</v>
      </c>
      <c r="B123" s="13" t="s">
        <v>119</v>
      </c>
      <c r="C123" s="13" t="s">
        <v>120</v>
      </c>
      <c r="D123" s="13" t="s">
        <v>121</v>
      </c>
      <c r="E123" s="13" t="s">
        <v>122</v>
      </c>
      <c r="F123" s="132" t="s">
        <v>123</v>
      </c>
      <c r="G123" s="13" t="s">
        <v>124</v>
      </c>
      <c r="H123" s="13" t="s">
        <v>12</v>
      </c>
      <c r="I123" s="13"/>
      <c r="J123" s="13"/>
      <c r="K123" s="13"/>
      <c r="N123" s="13"/>
    </row>
    <row r="124" spans="1:14" s="81" customFormat="1" ht="38.25">
      <c r="A124" s="148">
        <v>1</v>
      </c>
      <c r="B124" s="76" t="s">
        <v>301</v>
      </c>
      <c r="C124" s="148">
        <f>336+187+17</f>
        <v>540</v>
      </c>
      <c r="D124" s="148" t="s">
        <v>244</v>
      </c>
      <c r="E124" s="110">
        <v>0</v>
      </c>
      <c r="F124" s="149" t="s">
        <v>245</v>
      </c>
      <c r="G124" s="77" t="s">
        <v>17</v>
      </c>
      <c r="H124" s="150"/>
      <c r="I124" s="151"/>
      <c r="J124" s="152"/>
      <c r="K124" s="153"/>
      <c r="N124" s="212"/>
    </row>
    <row r="125" spans="1:14" ht="12.75">
      <c r="A125" s="15"/>
      <c r="B125" s="14"/>
      <c r="C125" s="14"/>
      <c r="D125" s="15" t="s">
        <v>67</v>
      </c>
      <c r="E125" s="59">
        <f>SUM(E124:E124)</f>
        <v>0</v>
      </c>
      <c r="F125" s="33"/>
      <c r="G125" s="20"/>
      <c r="H125" s="36"/>
      <c r="I125" s="48"/>
      <c r="J125" s="135"/>
      <c r="K125" s="36"/>
      <c r="N125" s="123"/>
    </row>
    <row r="126" spans="1:14" ht="12.75">
      <c r="A126" s="25"/>
      <c r="B126" s="60"/>
      <c r="C126" s="60"/>
      <c r="D126" s="25"/>
      <c r="E126" s="26"/>
      <c r="F126" s="143"/>
      <c r="G126" s="87"/>
      <c r="H126" s="117"/>
      <c r="I126" s="147"/>
      <c r="N126" s="123"/>
    </row>
    <row r="127" spans="1:14" ht="27.75" customHeight="1">
      <c r="A127" s="30" t="s">
        <v>246</v>
      </c>
      <c r="G127" s="31"/>
      <c r="H127" s="31"/>
      <c r="I127" s="147"/>
      <c r="N127" s="13"/>
    </row>
    <row r="128" spans="1:14" ht="27.75" customHeight="1">
      <c r="A128" s="13" t="s">
        <v>4</v>
      </c>
      <c r="B128" s="13" t="s">
        <v>119</v>
      </c>
      <c r="C128" s="13" t="s">
        <v>120</v>
      </c>
      <c r="D128" s="13" t="s">
        <v>121</v>
      </c>
      <c r="E128" s="13" t="s">
        <v>122</v>
      </c>
      <c r="F128" s="132" t="s">
        <v>123</v>
      </c>
      <c r="G128" s="13" t="s">
        <v>124</v>
      </c>
      <c r="H128" s="13" t="s">
        <v>12</v>
      </c>
      <c r="I128" s="13"/>
      <c r="J128" s="13"/>
      <c r="K128" s="13"/>
      <c r="N128" s="13"/>
    </row>
    <row r="129" spans="1:14" s="81" customFormat="1" ht="25.5">
      <c r="A129" s="148">
        <v>1</v>
      </c>
      <c r="B129" s="148" t="s">
        <v>247</v>
      </c>
      <c r="C129" s="148">
        <v>39</v>
      </c>
      <c r="D129" s="148" t="s">
        <v>58</v>
      </c>
      <c r="E129" s="84">
        <v>0</v>
      </c>
      <c r="F129" s="148" t="s">
        <v>248</v>
      </c>
      <c r="G129" s="77" t="s">
        <v>17</v>
      </c>
      <c r="H129" s="148"/>
      <c r="I129" s="148"/>
      <c r="J129" s="148"/>
      <c r="K129" s="212"/>
      <c r="N129" s="212"/>
    </row>
    <row r="130" spans="1:14" s="81" customFormat="1" ht="25.5">
      <c r="A130" s="148">
        <v>2</v>
      </c>
      <c r="B130" s="76" t="s">
        <v>249</v>
      </c>
      <c r="C130" s="148">
        <v>345</v>
      </c>
      <c r="D130" s="148" t="s">
        <v>58</v>
      </c>
      <c r="E130" s="84">
        <v>0</v>
      </c>
      <c r="F130" s="148" t="s">
        <v>248</v>
      </c>
      <c r="G130" s="77" t="s">
        <v>17</v>
      </c>
      <c r="H130" s="150"/>
      <c r="I130" s="148"/>
      <c r="J130" s="148"/>
      <c r="K130" s="153"/>
      <c r="N130" s="212"/>
    </row>
    <row r="131" spans="1:14" s="81" customFormat="1" ht="25.5">
      <c r="A131" s="148">
        <v>3</v>
      </c>
      <c r="B131" s="76" t="s">
        <v>250</v>
      </c>
      <c r="C131" s="148">
        <v>8</v>
      </c>
      <c r="D131" s="148" t="s">
        <v>58</v>
      </c>
      <c r="E131" s="84">
        <v>0</v>
      </c>
      <c r="F131" s="148" t="s">
        <v>248</v>
      </c>
      <c r="G131" s="77" t="s">
        <v>17</v>
      </c>
      <c r="H131" s="150"/>
      <c r="I131" s="148"/>
      <c r="J131" s="148"/>
      <c r="K131" s="153"/>
      <c r="N131" s="154"/>
    </row>
    <row r="132" spans="1:14" s="81" customFormat="1" ht="25.5">
      <c r="A132" s="148">
        <v>4</v>
      </c>
      <c r="B132" s="76" t="s">
        <v>251</v>
      </c>
      <c r="C132" s="148">
        <v>227</v>
      </c>
      <c r="D132" s="148" t="s">
        <v>58</v>
      </c>
      <c r="E132" s="84">
        <v>0</v>
      </c>
      <c r="F132" s="148" t="s">
        <v>248</v>
      </c>
      <c r="G132" s="77" t="s">
        <v>17</v>
      </c>
      <c r="H132" s="150"/>
      <c r="I132" s="148"/>
      <c r="J132" s="148"/>
      <c r="K132" s="153"/>
      <c r="N132" s="154"/>
    </row>
    <row r="133" spans="1:14" s="81" customFormat="1" ht="25.5">
      <c r="A133" s="148">
        <v>5</v>
      </c>
      <c r="B133" s="76" t="s">
        <v>252</v>
      </c>
      <c r="C133" s="148">
        <v>6</v>
      </c>
      <c r="D133" s="148" t="s">
        <v>58</v>
      </c>
      <c r="E133" s="84">
        <v>0</v>
      </c>
      <c r="F133" s="148" t="s">
        <v>248</v>
      </c>
      <c r="G133" s="77" t="s">
        <v>17</v>
      </c>
      <c r="H133" s="150"/>
      <c r="I133" s="148"/>
      <c r="J133" s="148"/>
      <c r="K133" s="153"/>
      <c r="N133" s="154"/>
    </row>
    <row r="134" spans="1:14" s="81" customFormat="1" ht="25.5">
      <c r="A134" s="148">
        <v>6</v>
      </c>
      <c r="B134" s="76" t="s">
        <v>253</v>
      </c>
      <c r="C134" s="148">
        <v>349</v>
      </c>
      <c r="D134" s="148" t="s">
        <v>58</v>
      </c>
      <c r="E134" s="84">
        <v>0</v>
      </c>
      <c r="F134" s="148" t="s">
        <v>248</v>
      </c>
      <c r="G134" s="77" t="s">
        <v>17</v>
      </c>
      <c r="H134" s="150"/>
      <c r="I134" s="148"/>
      <c r="J134" s="148"/>
      <c r="K134" s="153"/>
      <c r="N134" s="154"/>
    </row>
    <row r="135" spans="1:14" s="81" customFormat="1" ht="25.5">
      <c r="A135" s="148">
        <v>7</v>
      </c>
      <c r="B135" s="76" t="s">
        <v>254</v>
      </c>
      <c r="C135" s="148">
        <v>27</v>
      </c>
      <c r="D135" s="148" t="s">
        <v>58</v>
      </c>
      <c r="E135" s="84">
        <v>0</v>
      </c>
      <c r="F135" s="148" t="s">
        <v>248</v>
      </c>
      <c r="G135" s="77" t="s">
        <v>17</v>
      </c>
      <c r="H135" s="150"/>
      <c r="I135" s="148"/>
      <c r="J135" s="148"/>
      <c r="K135" s="153"/>
      <c r="N135" s="154"/>
    </row>
    <row r="136" spans="1:14" s="81" customFormat="1" ht="25.5">
      <c r="A136" s="148">
        <v>8</v>
      </c>
      <c r="B136" s="148" t="s">
        <v>255</v>
      </c>
      <c r="C136" s="148">
        <v>1</v>
      </c>
      <c r="D136" s="148" t="s">
        <v>58</v>
      </c>
      <c r="E136" s="84">
        <v>0</v>
      </c>
      <c r="F136" s="148" t="s">
        <v>248</v>
      </c>
      <c r="G136" s="77" t="s">
        <v>17</v>
      </c>
      <c r="H136" s="150"/>
      <c r="I136" s="148"/>
      <c r="J136" s="148"/>
      <c r="K136" s="153"/>
      <c r="N136" s="154"/>
    </row>
    <row r="137" spans="1:14" s="81" customFormat="1" ht="25.5">
      <c r="A137" s="148">
        <v>9</v>
      </c>
      <c r="B137" s="148" t="s">
        <v>256</v>
      </c>
      <c r="C137" s="148">
        <v>55</v>
      </c>
      <c r="D137" s="148" t="s">
        <v>58</v>
      </c>
      <c r="E137" s="84">
        <v>0</v>
      </c>
      <c r="F137" s="148" t="s">
        <v>248</v>
      </c>
      <c r="G137" s="77" t="s">
        <v>17</v>
      </c>
      <c r="H137" s="150"/>
      <c r="I137" s="148"/>
      <c r="J137" s="148"/>
      <c r="K137" s="153"/>
      <c r="N137" s="154"/>
    </row>
    <row r="138" spans="1:14" ht="12.75">
      <c r="A138" s="15"/>
      <c r="B138" s="36"/>
      <c r="C138" s="14"/>
      <c r="D138" s="15" t="s">
        <v>67</v>
      </c>
      <c r="E138" s="59">
        <f>SUM(E129:E137)</f>
        <v>0</v>
      </c>
      <c r="F138" s="33"/>
      <c r="G138" s="20"/>
      <c r="H138" s="36"/>
      <c r="I138" s="48"/>
      <c r="J138" s="135"/>
      <c r="K138" s="36"/>
      <c r="N138" s="123"/>
    </row>
    <row r="139" spans="1:14" ht="12.75">
      <c r="A139" s="25"/>
      <c r="C139" s="60"/>
      <c r="D139" s="25"/>
      <c r="E139" s="26"/>
      <c r="F139" s="143"/>
      <c r="G139" s="87"/>
      <c r="H139" s="117"/>
      <c r="I139" s="147"/>
      <c r="N139" s="123"/>
    </row>
    <row r="140" spans="1:14" ht="27.75" customHeight="1">
      <c r="A140" s="30" t="s">
        <v>89</v>
      </c>
      <c r="G140" s="31"/>
      <c r="H140" s="31"/>
      <c r="I140" s="147"/>
      <c r="N140" s="13"/>
    </row>
    <row r="141" spans="1:14" ht="27.75" customHeight="1">
      <c r="A141" s="13" t="s">
        <v>4</v>
      </c>
      <c r="B141" s="13" t="s">
        <v>119</v>
      </c>
      <c r="C141" s="13" t="s">
        <v>120</v>
      </c>
      <c r="D141" s="13" t="s">
        <v>121</v>
      </c>
      <c r="E141" s="13" t="s">
        <v>122</v>
      </c>
      <c r="F141" s="132" t="s">
        <v>123</v>
      </c>
      <c r="G141" s="13" t="s">
        <v>124</v>
      </c>
      <c r="H141" s="13" t="s">
        <v>12</v>
      </c>
      <c r="I141" s="13"/>
      <c r="J141" s="13"/>
      <c r="K141" s="13"/>
      <c r="N141" s="13"/>
    </row>
    <row r="142" spans="1:14" s="81" customFormat="1" ht="51">
      <c r="A142" s="148">
        <v>1</v>
      </c>
      <c r="B142" s="76" t="s">
        <v>257</v>
      </c>
      <c r="C142" s="148">
        <v>354</v>
      </c>
      <c r="D142" s="148" t="s">
        <v>258</v>
      </c>
      <c r="E142" s="110">
        <v>3540</v>
      </c>
      <c r="F142" s="149" t="s">
        <v>259</v>
      </c>
      <c r="G142" s="77" t="s">
        <v>17</v>
      </c>
      <c r="H142" s="150"/>
      <c r="I142" s="151"/>
      <c r="J142" s="152"/>
      <c r="K142" s="153"/>
      <c r="N142" s="154"/>
    </row>
    <row r="143" spans="1:14" s="81" customFormat="1" ht="38.25">
      <c r="A143" s="148">
        <v>2</v>
      </c>
      <c r="B143" s="76" t="s">
        <v>260</v>
      </c>
      <c r="C143" s="148">
        <v>359</v>
      </c>
      <c r="D143" s="148" t="s">
        <v>20</v>
      </c>
      <c r="E143" s="110">
        <f>20*359</f>
        <v>7180</v>
      </c>
      <c r="F143" s="149" t="s">
        <v>261</v>
      </c>
      <c r="G143" s="77" t="s">
        <v>17</v>
      </c>
      <c r="H143" s="150"/>
      <c r="I143" s="151"/>
      <c r="J143" s="152"/>
      <c r="K143" s="153"/>
      <c r="N143" s="154"/>
    </row>
    <row r="144" spans="1:14" ht="12.75">
      <c r="A144" s="15"/>
      <c r="B144" s="14"/>
      <c r="C144" s="14"/>
      <c r="D144" s="15" t="s">
        <v>67</v>
      </c>
      <c r="E144" s="59">
        <f>SUM(E142:E143)</f>
        <v>10720</v>
      </c>
      <c r="F144" s="33"/>
      <c r="G144" s="20"/>
      <c r="H144" s="36"/>
      <c r="I144" s="48"/>
      <c r="J144" s="135"/>
      <c r="K144" s="36"/>
      <c r="N144" s="123"/>
    </row>
    <row r="145" spans="1:14" ht="12.75">
      <c r="A145" s="15"/>
      <c r="B145" s="14"/>
      <c r="C145" s="14"/>
      <c r="D145" s="15"/>
      <c r="E145" s="59"/>
      <c r="F145" s="33"/>
      <c r="G145" s="20"/>
      <c r="H145" s="36"/>
      <c r="I145" s="48"/>
      <c r="J145" s="135"/>
      <c r="K145" s="36"/>
      <c r="N145" s="123"/>
    </row>
    <row r="146" spans="1:14" ht="27.75" customHeight="1">
      <c r="A146" s="30" t="s">
        <v>262</v>
      </c>
      <c r="G146" s="31"/>
      <c r="H146" s="31"/>
      <c r="I146" s="147"/>
      <c r="N146" s="13"/>
    </row>
    <row r="147" spans="1:14" ht="27.75" customHeight="1">
      <c r="A147" s="13" t="s">
        <v>4</v>
      </c>
      <c r="B147" s="13" t="s">
        <v>119</v>
      </c>
      <c r="C147" s="13" t="s">
        <v>120</v>
      </c>
      <c r="D147" s="13" t="s">
        <v>121</v>
      </c>
      <c r="E147" s="13" t="s">
        <v>122</v>
      </c>
      <c r="F147" s="132" t="s">
        <v>123</v>
      </c>
      <c r="G147" s="13" t="s">
        <v>124</v>
      </c>
      <c r="H147" s="13" t="s">
        <v>12</v>
      </c>
      <c r="I147" s="13"/>
      <c r="J147" s="13"/>
      <c r="K147" s="13"/>
      <c r="N147" s="13"/>
    </row>
    <row r="148" spans="1:14" s="81" customFormat="1" ht="38.25">
      <c r="A148" s="148">
        <v>1</v>
      </c>
      <c r="B148" s="148" t="s">
        <v>81</v>
      </c>
      <c r="C148" s="148">
        <v>68</v>
      </c>
      <c r="D148" s="148" t="s">
        <v>20</v>
      </c>
      <c r="E148" s="110">
        <v>0</v>
      </c>
      <c r="F148" s="149" t="s">
        <v>263</v>
      </c>
      <c r="G148" s="77" t="s">
        <v>156</v>
      </c>
      <c r="H148" s="150"/>
      <c r="I148" s="151"/>
      <c r="J148" s="152"/>
      <c r="K148" s="153"/>
      <c r="N148" s="154"/>
    </row>
    <row r="149" spans="1:14" s="81" customFormat="1" ht="25.5">
      <c r="A149" s="232">
        <v>2</v>
      </c>
      <c r="B149" s="232" t="s">
        <v>264</v>
      </c>
      <c r="C149" s="232">
        <v>331</v>
      </c>
      <c r="D149" s="232" t="s">
        <v>20</v>
      </c>
      <c r="E149" s="204">
        <f>331*11</f>
        <v>3641</v>
      </c>
      <c r="F149" s="218" t="s">
        <v>214</v>
      </c>
      <c r="G149" s="233" t="s">
        <v>156</v>
      </c>
      <c r="H149" s="205"/>
      <c r="I149" s="234"/>
      <c r="J149" s="235"/>
      <c r="K149" s="236"/>
      <c r="N149" s="154"/>
    </row>
    <row r="150" spans="1:14" ht="15" customHeight="1">
      <c r="A150" s="237"/>
      <c r="B150" s="238"/>
      <c r="C150" s="238"/>
      <c r="D150" s="237" t="s">
        <v>67</v>
      </c>
      <c r="E150" s="239">
        <f>SUM(E148:E149)</f>
        <v>3641</v>
      </c>
      <c r="F150" s="240"/>
      <c r="G150" s="241"/>
      <c r="H150" s="242"/>
      <c r="I150" s="243"/>
      <c r="J150" s="244"/>
      <c r="K150" s="242"/>
      <c r="N150" s="123"/>
    </row>
    <row r="151" spans="1:14" s="117" customFormat="1" ht="12.75">
      <c r="A151" s="25"/>
      <c r="B151" s="60"/>
      <c r="C151" s="60"/>
      <c r="D151" s="25"/>
      <c r="E151" s="26"/>
      <c r="F151" s="143"/>
      <c r="G151" s="87"/>
      <c r="I151" s="230"/>
      <c r="J151" s="130"/>
      <c r="N151" s="123"/>
    </row>
    <row r="152" spans="1:14" s="117" customFormat="1" ht="12.75">
      <c r="A152" s="25"/>
      <c r="B152" s="60"/>
      <c r="C152" s="60"/>
      <c r="D152" s="25"/>
      <c r="E152" s="26"/>
      <c r="F152" s="143"/>
      <c r="G152" s="87"/>
      <c r="I152" s="230"/>
      <c r="J152" s="130"/>
      <c r="N152" s="123"/>
    </row>
    <row r="153" spans="1:8" ht="51" customHeight="1">
      <c r="A153" s="259" t="s">
        <v>265</v>
      </c>
      <c r="B153" s="259"/>
      <c r="C153" s="259"/>
      <c r="D153" s="259"/>
      <c r="E153" s="231">
        <v>5000</v>
      </c>
      <c r="F153" s="143"/>
      <c r="G153" s="87"/>
      <c r="H153" s="87"/>
    </row>
    <row r="154" spans="1:8" ht="12.75">
      <c r="A154" s="25"/>
      <c r="B154" s="60"/>
      <c r="C154" s="60"/>
      <c r="D154" s="25"/>
      <c r="E154" s="31"/>
      <c r="F154" s="143"/>
      <c r="G154" s="87"/>
      <c r="H154" s="87"/>
    </row>
    <row r="155" spans="1:7" ht="12.75">
      <c r="A155" s="112" t="s">
        <v>314</v>
      </c>
      <c r="B155" s="113"/>
      <c r="C155" s="112"/>
      <c r="D155" s="112"/>
      <c r="E155" s="114">
        <f>+E55+E62+E69+E78+E86+E93+E107+E116+E121+E125+150+E150+E153+E138+E144</f>
        <v>323701.12</v>
      </c>
      <c r="F155" s="131" t="s">
        <v>317</v>
      </c>
      <c r="G155" s="118"/>
    </row>
    <row r="156" spans="1:8" ht="12.75">
      <c r="A156" s="24"/>
      <c r="B156" s="116" t="s">
        <v>318</v>
      </c>
      <c r="C156" s="116"/>
      <c r="D156" s="116"/>
      <c r="E156" s="118">
        <f>E35+E47</f>
        <v>80621.08</v>
      </c>
      <c r="F156" s="155"/>
      <c r="G156" s="118"/>
      <c r="H156" s="118"/>
    </row>
    <row r="157" spans="1:9" ht="12.75">
      <c r="A157" s="24"/>
      <c r="B157" s="116"/>
      <c r="C157" s="116"/>
      <c r="D157" s="116"/>
      <c r="E157" s="118"/>
      <c r="F157" s="155"/>
      <c r="G157" s="118"/>
      <c r="H157" s="118"/>
      <c r="I157" s="147"/>
    </row>
    <row r="158" spans="1:8" ht="12.75">
      <c r="A158" s="24"/>
      <c r="B158" s="116"/>
      <c r="C158" s="116"/>
      <c r="D158" s="116"/>
      <c r="E158" s="118"/>
      <c r="F158" s="155"/>
      <c r="G158" s="118"/>
      <c r="H158" s="118"/>
    </row>
    <row r="159" spans="1:8" ht="12.75">
      <c r="A159" s="24"/>
      <c r="B159" s="116"/>
      <c r="C159" s="116"/>
      <c r="D159" s="116"/>
      <c r="E159" s="118"/>
      <c r="F159" s="155"/>
      <c r="G159" s="118"/>
      <c r="H159" s="118"/>
    </row>
    <row r="160" spans="1:8" ht="12.75">
      <c r="A160" s="24"/>
      <c r="B160" s="116"/>
      <c r="C160" s="116"/>
      <c r="D160" s="116"/>
      <c r="E160" s="118"/>
      <c r="F160" s="155"/>
      <c r="G160" s="118"/>
      <c r="H160" s="118"/>
    </row>
    <row r="161" spans="1:8" ht="12.75">
      <c r="A161" s="260"/>
      <c r="B161" s="260"/>
      <c r="C161" s="260"/>
      <c r="D161" s="260"/>
      <c r="E161" s="118"/>
      <c r="F161" s="155"/>
      <c r="G161" s="118"/>
      <c r="H161" s="118"/>
    </row>
    <row r="162" spans="1:8" ht="12.75">
      <c r="A162" s="116"/>
      <c r="B162" s="117"/>
      <c r="C162" s="116"/>
      <c r="D162" s="116"/>
      <c r="E162" s="118"/>
      <c r="F162" s="155"/>
      <c r="G162" s="118"/>
      <c r="H162" s="118"/>
    </row>
    <row r="163" spans="1:8" ht="12.75">
      <c r="A163" s="156"/>
      <c r="B163" s="116"/>
      <c r="C163" s="116"/>
      <c r="D163" s="116"/>
      <c r="E163" s="118"/>
      <c r="F163" s="155"/>
      <c r="G163" s="118"/>
      <c r="H163" s="118"/>
    </row>
    <row r="164" spans="1:8" ht="12.75">
      <c r="A164" s="118"/>
      <c r="B164" s="118"/>
      <c r="C164" s="118"/>
      <c r="D164" s="118"/>
      <c r="E164" s="118"/>
      <c r="F164" s="124"/>
      <c r="G164" s="28"/>
      <c r="H164" s="28"/>
    </row>
    <row r="165" spans="1:8" ht="15" customHeight="1">
      <c r="A165" s="261" t="s">
        <v>266</v>
      </c>
      <c r="B165" s="261"/>
      <c r="C165" s="261"/>
      <c r="D165" s="261"/>
      <c r="E165" s="261"/>
      <c r="F165" s="261"/>
      <c r="G165" s="261"/>
      <c r="H165" s="261"/>
    </row>
    <row r="166" spans="1:8" ht="12.75">
      <c r="A166" s="123"/>
      <c r="B166" s="123"/>
      <c r="C166" s="123"/>
      <c r="D166" s="123"/>
      <c r="E166" s="123"/>
      <c r="F166" s="124"/>
      <c r="G166" s="123"/>
      <c r="H166" s="123"/>
    </row>
    <row r="167" ht="12.75">
      <c r="A167" s="131"/>
    </row>
    <row r="168" spans="1:11" ht="51">
      <c r="A168" s="13" t="s">
        <v>4</v>
      </c>
      <c r="B168" s="13" t="s">
        <v>267</v>
      </c>
      <c r="C168" s="13" t="s">
        <v>268</v>
      </c>
      <c r="D168" s="13" t="s">
        <v>121</v>
      </c>
      <c r="E168" s="13" t="s">
        <v>122</v>
      </c>
      <c r="F168" s="132" t="s">
        <v>123</v>
      </c>
      <c r="G168" s="13" t="s">
        <v>124</v>
      </c>
      <c r="H168" s="13" t="s">
        <v>12</v>
      </c>
      <c r="I168" s="13"/>
      <c r="J168" s="13"/>
      <c r="K168" s="13"/>
    </row>
    <row r="169" spans="1:14" s="81" customFormat="1" ht="76.5">
      <c r="A169" s="75">
        <v>1</v>
      </c>
      <c r="B169" s="157" t="s">
        <v>269</v>
      </c>
      <c r="C169" s="75">
        <v>522.2</v>
      </c>
      <c r="D169" s="75" t="s">
        <v>270</v>
      </c>
      <c r="E169" s="83">
        <v>0</v>
      </c>
      <c r="F169" s="75" t="s">
        <v>271</v>
      </c>
      <c r="G169" s="77" t="s">
        <v>17</v>
      </c>
      <c r="H169" s="75" t="s">
        <v>21</v>
      </c>
      <c r="I169" s="158"/>
      <c r="J169" s="152"/>
      <c r="K169" s="153"/>
      <c r="N169" s="159"/>
    </row>
    <row r="170" spans="1:14" s="81" customFormat="1" ht="38.25">
      <c r="A170" s="75">
        <v>2</v>
      </c>
      <c r="B170" s="157" t="s">
        <v>272</v>
      </c>
      <c r="C170" s="75"/>
      <c r="D170" s="75" t="s">
        <v>273</v>
      </c>
      <c r="E170" s="160">
        <v>187169.21</v>
      </c>
      <c r="F170" s="75" t="s">
        <v>274</v>
      </c>
      <c r="G170" s="77" t="s">
        <v>17</v>
      </c>
      <c r="H170" s="75" t="s">
        <v>21</v>
      </c>
      <c r="I170" s="158"/>
      <c r="J170" s="152"/>
      <c r="K170" s="153"/>
      <c r="N170" s="159"/>
    </row>
    <row r="171" spans="1:14" s="81" customFormat="1" ht="38.25">
      <c r="A171" s="75">
        <v>3</v>
      </c>
      <c r="B171" s="75"/>
      <c r="C171" s="75"/>
      <c r="D171" s="153" t="s">
        <v>275</v>
      </c>
      <c r="E171" s="160">
        <v>6460</v>
      </c>
      <c r="F171" s="75" t="s">
        <v>276</v>
      </c>
      <c r="G171" s="77" t="s">
        <v>17</v>
      </c>
      <c r="H171" s="75" t="s">
        <v>21</v>
      </c>
      <c r="I171" s="158"/>
      <c r="J171" s="152"/>
      <c r="K171" s="227"/>
      <c r="N171" s="159"/>
    </row>
    <row r="172" spans="1:9" ht="12.75">
      <c r="A172" s="112" t="s">
        <v>315</v>
      </c>
      <c r="B172" s="161"/>
      <c r="C172" s="161"/>
      <c r="D172" s="161"/>
      <c r="E172" s="162">
        <f>'NAKUPI NEPR.'!E169+'NAKUPI NEPR.'!E170+'NAKUPI NEPR.'!E171</f>
        <v>193629.21</v>
      </c>
      <c r="I172" s="38"/>
    </row>
    <row r="173" spans="1:9" ht="12.75">
      <c r="A173" s="25"/>
      <c r="B173" s="116" t="s">
        <v>277</v>
      </c>
      <c r="C173" s="116"/>
      <c r="D173" s="116"/>
      <c r="E173" s="59">
        <f>'NAKUPI NEPR.'!E170</f>
        <v>187169.21</v>
      </c>
      <c r="F173" s="163"/>
      <c r="G173" s="116"/>
      <c r="H173" s="117"/>
      <c r="I173" s="164"/>
    </row>
    <row r="174" spans="1:9" ht="12.75">
      <c r="A174" s="25"/>
      <c r="B174" s="116" t="s">
        <v>316</v>
      </c>
      <c r="C174" s="25"/>
      <c r="D174" s="25"/>
      <c r="E174" s="26">
        <v>6460</v>
      </c>
      <c r="F174" s="124"/>
      <c r="G174" s="28"/>
      <c r="H174" s="117"/>
      <c r="I174" s="38"/>
    </row>
    <row r="175" spans="1:9" ht="12.75">
      <c r="A175" s="118"/>
      <c r="B175" s="118"/>
      <c r="I175" s="38"/>
    </row>
    <row r="176" spans="1:9" ht="12.75" customHeight="1">
      <c r="A176" s="117" t="s">
        <v>113</v>
      </c>
      <c r="B176" s="116"/>
      <c r="F176" s="262" t="s">
        <v>114</v>
      </c>
      <c r="G176" s="262"/>
      <c r="I176" s="38"/>
    </row>
    <row r="177" spans="1:8" ht="12.75" customHeight="1">
      <c r="A177" s="117" t="s">
        <v>115</v>
      </c>
      <c r="B177" s="119"/>
      <c r="F177" s="264" t="s">
        <v>116</v>
      </c>
      <c r="G177" s="264"/>
      <c r="H177" s="117"/>
    </row>
    <row r="178" spans="6:8" ht="12.75" customHeight="1">
      <c r="F178" s="264" t="s">
        <v>117</v>
      </c>
      <c r="G178" s="264"/>
      <c r="H178" s="121"/>
    </row>
  </sheetData>
  <sheetProtection selectLockedCells="1" selectUnlockedCells="1"/>
  <autoFilter ref="A81:I86"/>
  <mergeCells count="13">
    <mergeCell ref="A1:H1"/>
    <mergeCell ref="A3:H3"/>
    <mergeCell ref="A5:H5"/>
    <mergeCell ref="E19:E22"/>
    <mergeCell ref="F19:F22"/>
    <mergeCell ref="I19:I22"/>
    <mergeCell ref="F177:G177"/>
    <mergeCell ref="F178:G178"/>
    <mergeCell ref="J19:J22"/>
    <mergeCell ref="A153:D153"/>
    <mergeCell ref="A161:D161"/>
    <mergeCell ref="A165:H165"/>
    <mergeCell ref="F176:G176"/>
  </mergeCells>
  <printOptions/>
  <pageMargins left="0.22" right="0.17" top="0.39375" bottom="0.3541666666666667" header="0.5118055555555555" footer="0"/>
  <pageSetup horizontalDpi="300" verticalDpi="300" orientation="portrait" paperSize="9" scale="80" r:id="rId1"/>
  <headerFooter alignWithMargins="0">
    <oddFooter>&amp;CStran &amp;P od &amp;N</oddFooter>
  </headerFooter>
  <rowBreaks count="2" manualBreakCount="2">
    <brk id="109" max="255" man="1"/>
    <brk id="181" max="255" man="1"/>
  </rowBreaks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view="pageBreakPreview" zoomScaleSheetLayoutView="100" zoomScalePageLayoutView="0" workbookViewId="0" topLeftCell="A1">
      <selection activeCell="B13" sqref="B13"/>
    </sheetView>
  </sheetViews>
  <sheetFormatPr defaultColWidth="9.00390625" defaultRowHeight="12.75"/>
  <cols>
    <col min="1" max="1" width="8.375" style="23" customWidth="1"/>
    <col min="2" max="2" width="29.75390625" style="23" customWidth="1"/>
    <col min="3" max="3" width="27.625" style="23" customWidth="1"/>
    <col min="4" max="4" width="16.625" style="23" customWidth="1"/>
    <col min="5" max="5" width="21.125" style="23" customWidth="1"/>
    <col min="6" max="16384" width="9.125" style="23" customWidth="1"/>
  </cols>
  <sheetData>
    <row r="1" spans="1:6" ht="27" customHeight="1">
      <c r="A1" s="266" t="s">
        <v>305</v>
      </c>
      <c r="B1" s="266"/>
      <c r="C1" s="266"/>
      <c r="D1" s="266"/>
      <c r="E1" s="266"/>
      <c r="F1" s="266"/>
    </row>
    <row r="2" spans="1:6" ht="12.75">
      <c r="A2" s="123"/>
      <c r="B2" s="123"/>
      <c r="C2" s="123"/>
      <c r="D2" s="123"/>
      <c r="E2" s="124"/>
      <c r="F2" s="123"/>
    </row>
    <row r="3" spans="1:6" ht="15" customHeight="1">
      <c r="A3" s="267" t="s">
        <v>278</v>
      </c>
      <c r="B3" s="267"/>
      <c r="C3" s="267"/>
      <c r="D3" s="267"/>
      <c r="E3" s="267"/>
      <c r="F3" s="267"/>
    </row>
    <row r="4" spans="1:6" ht="15">
      <c r="A4" s="125"/>
      <c r="B4" s="125"/>
      <c r="C4" s="125"/>
      <c r="D4" s="125"/>
      <c r="E4" s="125"/>
      <c r="F4" s="125"/>
    </row>
    <row r="5" spans="1:6" ht="15">
      <c r="A5" s="127"/>
      <c r="B5" s="127"/>
      <c r="C5" s="128"/>
      <c r="D5" s="128"/>
      <c r="E5" s="129"/>
      <c r="F5" s="128"/>
    </row>
    <row r="6" spans="1:6" ht="12.75">
      <c r="A6" s="131" t="s">
        <v>3</v>
      </c>
      <c r="B6" s="1"/>
      <c r="C6" s="1"/>
      <c r="D6" s="1"/>
      <c r="E6" s="120"/>
      <c r="F6" s="31"/>
    </row>
    <row r="7" spans="1:6" ht="25.5">
      <c r="A7" s="13" t="s">
        <v>4</v>
      </c>
      <c r="B7" s="13" t="s">
        <v>279</v>
      </c>
      <c r="C7" s="13" t="s">
        <v>280</v>
      </c>
      <c r="D7" s="13" t="s">
        <v>281</v>
      </c>
      <c r="E7" s="132" t="s">
        <v>123</v>
      </c>
      <c r="F7" s="13" t="s">
        <v>12</v>
      </c>
    </row>
    <row r="8" spans="1:6" ht="12.75">
      <c r="A8" s="165"/>
      <c r="B8" s="165"/>
      <c r="C8" s="165"/>
      <c r="D8" s="166"/>
      <c r="E8" s="167"/>
      <c r="F8" s="165"/>
    </row>
    <row r="9" spans="1:6" ht="12.75">
      <c r="A9" s="165"/>
      <c r="B9" s="165"/>
      <c r="C9" s="165"/>
      <c r="D9" s="166"/>
      <c r="E9" s="167"/>
      <c r="F9" s="165"/>
    </row>
    <row r="10" spans="3:4" ht="12.75">
      <c r="C10" s="23" t="s">
        <v>282</v>
      </c>
      <c r="D10" s="168">
        <f>'nakup PREMIČNINE'!D8+'nakup PREMIČNINE'!D9</f>
        <v>0</v>
      </c>
    </row>
    <row r="12" ht="18" customHeight="1"/>
    <row r="13" spans="1:7" ht="12.75" customHeight="1">
      <c r="A13" s="117" t="s">
        <v>113</v>
      </c>
      <c r="B13" s="116" t="s">
        <v>308</v>
      </c>
      <c r="C13" s="1"/>
      <c r="D13" s="262" t="s">
        <v>114</v>
      </c>
      <c r="E13" s="262"/>
      <c r="F13" s="262"/>
      <c r="G13" s="262"/>
    </row>
    <row r="14" spans="1:7" ht="12.75" customHeight="1">
      <c r="A14" s="117" t="s">
        <v>115</v>
      </c>
      <c r="B14" s="169"/>
      <c r="C14" s="1"/>
      <c r="D14" s="264" t="s">
        <v>116</v>
      </c>
      <c r="E14" s="264"/>
      <c r="F14" s="264"/>
      <c r="G14" s="264"/>
    </row>
    <row r="15" spans="1:7" ht="12.75" customHeight="1">
      <c r="A15" s="1"/>
      <c r="B15" s="1"/>
      <c r="C15" s="1"/>
      <c r="D15" s="264" t="s">
        <v>283</v>
      </c>
      <c r="E15" s="264"/>
      <c r="F15" s="264"/>
      <c r="G15" s="264"/>
    </row>
  </sheetData>
  <sheetProtection selectLockedCells="1" selectUnlockedCells="1"/>
  <mergeCells count="8">
    <mergeCell ref="D15:E15"/>
    <mergeCell ref="F15:G15"/>
    <mergeCell ref="A1:F1"/>
    <mergeCell ref="A3:F3"/>
    <mergeCell ref="D13:E13"/>
    <mergeCell ref="F13:G13"/>
    <mergeCell ref="D14:E14"/>
    <mergeCell ref="F14:G14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5"/>
  <sheetViews>
    <sheetView view="pageBreakPreview" zoomScaleSheetLayoutView="100" zoomScalePageLayoutView="0" workbookViewId="0" topLeftCell="A1">
      <selection activeCell="B14" sqref="B14"/>
    </sheetView>
  </sheetViews>
  <sheetFormatPr defaultColWidth="9.00390625" defaultRowHeight="12.75"/>
  <cols>
    <col min="1" max="1" width="9.125" style="23" customWidth="1"/>
    <col min="2" max="2" width="20.00390625" style="23" customWidth="1"/>
    <col min="3" max="3" width="16.625" style="23" customWidth="1"/>
    <col min="4" max="4" width="17.125" style="23" customWidth="1"/>
    <col min="5" max="5" width="36.125" style="23" customWidth="1"/>
    <col min="6" max="6" width="19.75390625" style="23" customWidth="1"/>
    <col min="7" max="7" width="15.875" style="23" customWidth="1"/>
    <col min="8" max="16384" width="9.125" style="23" customWidth="1"/>
  </cols>
  <sheetData>
    <row r="1" spans="1:6" ht="43.5" customHeight="1">
      <c r="A1" s="266" t="s">
        <v>306</v>
      </c>
      <c r="B1" s="266"/>
      <c r="C1" s="266"/>
      <c r="D1" s="266"/>
      <c r="E1" s="266"/>
      <c r="F1" s="266"/>
    </row>
    <row r="2" spans="1:6" ht="12.75">
      <c r="A2" s="123"/>
      <c r="B2" s="123"/>
      <c r="C2" s="123"/>
      <c r="D2" s="123"/>
      <c r="E2" s="124"/>
      <c r="F2" s="123"/>
    </row>
    <row r="3" spans="1:6" ht="15" customHeight="1">
      <c r="A3" s="267" t="s">
        <v>284</v>
      </c>
      <c r="B3" s="267"/>
      <c r="C3" s="267"/>
      <c r="D3" s="267"/>
      <c r="E3" s="267"/>
      <c r="F3" s="267"/>
    </row>
    <row r="4" spans="1:6" ht="15">
      <c r="A4" s="125"/>
      <c r="B4" s="125"/>
      <c r="C4" s="125"/>
      <c r="D4" s="125"/>
      <c r="E4" s="125"/>
      <c r="F4" s="125"/>
    </row>
    <row r="5" spans="1:6" ht="15">
      <c r="A5" s="127"/>
      <c r="B5" s="127"/>
      <c r="C5" s="128"/>
      <c r="D5" s="128"/>
      <c r="E5" s="129"/>
      <c r="F5" s="128"/>
    </row>
    <row r="6" spans="1:6" ht="12.75">
      <c r="A6" s="131" t="s">
        <v>3</v>
      </c>
      <c r="B6" s="1"/>
      <c r="C6" s="1"/>
      <c r="D6" s="1"/>
      <c r="E6" s="120"/>
      <c r="F6" s="31"/>
    </row>
    <row r="7" spans="1:7" ht="25.5">
      <c r="A7" s="13" t="s">
        <v>4</v>
      </c>
      <c r="B7" s="13" t="s">
        <v>279</v>
      </c>
      <c r="C7" s="13" t="s">
        <v>280</v>
      </c>
      <c r="D7" s="13" t="s">
        <v>281</v>
      </c>
      <c r="E7" s="132" t="s">
        <v>123</v>
      </c>
      <c r="F7" s="13" t="s">
        <v>12</v>
      </c>
      <c r="G7" s="13" t="s">
        <v>285</v>
      </c>
    </row>
    <row r="8" spans="1:7" ht="12.75">
      <c r="A8" s="165"/>
      <c r="B8" s="165"/>
      <c r="C8" s="165"/>
      <c r="D8" s="166"/>
      <c r="E8" s="170"/>
      <c r="F8" s="165"/>
      <c r="G8" s="165"/>
    </row>
    <row r="9" spans="1:7" ht="12.75">
      <c r="A9" s="165"/>
      <c r="B9" s="165"/>
      <c r="C9" s="165"/>
      <c r="D9" s="166"/>
      <c r="E9" s="165"/>
      <c r="F9" s="165"/>
      <c r="G9" s="165"/>
    </row>
    <row r="10" spans="3:4" ht="12.75">
      <c r="C10" s="23" t="s">
        <v>282</v>
      </c>
      <c r="D10" s="168">
        <f>'prodaja PREMIČNINE'!D8</f>
        <v>0</v>
      </c>
    </row>
    <row r="13" spans="1:7" ht="12.75" customHeight="1">
      <c r="A13" s="117" t="s">
        <v>113</v>
      </c>
      <c r="B13" s="116" t="s">
        <v>307</v>
      </c>
      <c r="C13" s="1"/>
      <c r="D13" s="262" t="s">
        <v>114</v>
      </c>
      <c r="E13" s="262"/>
      <c r="F13" s="262"/>
      <c r="G13" s="262"/>
    </row>
    <row r="14" spans="1:7" ht="12.75" customHeight="1">
      <c r="A14" s="117" t="s">
        <v>115</v>
      </c>
      <c r="B14" s="169"/>
      <c r="C14" s="1"/>
      <c r="D14" s="264" t="s">
        <v>116</v>
      </c>
      <c r="E14" s="264"/>
      <c r="F14" s="264"/>
      <c r="G14" s="264"/>
    </row>
    <row r="15" spans="1:7" ht="12.75" customHeight="1">
      <c r="A15" s="1"/>
      <c r="B15" s="1"/>
      <c r="C15" s="1"/>
      <c r="D15" s="264" t="s">
        <v>117</v>
      </c>
      <c r="E15" s="264"/>
      <c r="F15" s="264"/>
      <c r="G15" s="264"/>
    </row>
  </sheetData>
  <sheetProtection selectLockedCells="1" selectUnlockedCells="1"/>
  <mergeCells count="8">
    <mergeCell ref="D15:E15"/>
    <mergeCell ref="F15:G15"/>
    <mergeCell ref="A1:F1"/>
    <mergeCell ref="A3:F3"/>
    <mergeCell ref="D13:E13"/>
    <mergeCell ref="F13:G13"/>
    <mergeCell ref="D14:E14"/>
    <mergeCell ref="F14:G14"/>
  </mergeCells>
  <printOptions/>
  <pageMargins left="0.7" right="0.5201388888888889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Emilija</dc:creator>
  <cp:keywords/>
  <dc:description/>
  <cp:lastModifiedBy>Veronika</cp:lastModifiedBy>
  <cp:lastPrinted>2017-09-21T06:15:20Z</cp:lastPrinted>
  <dcterms:created xsi:type="dcterms:W3CDTF">2017-08-28T09:32:48Z</dcterms:created>
  <dcterms:modified xsi:type="dcterms:W3CDTF">2017-09-21T06:15:29Z</dcterms:modified>
  <cp:category/>
  <cp:version/>
  <cp:contentType/>
  <cp:contentStatus/>
</cp:coreProperties>
</file>